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Учасники шкільного відбору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G1681" i="1" l="1"/>
  <c r="G145" i="1"/>
  <c r="G1680" i="1" l="1"/>
  <c r="G1679" i="1"/>
  <c r="G1678" i="1"/>
  <c r="G1677" i="1"/>
  <c r="G1676" i="1"/>
  <c r="G1675" i="1"/>
  <c r="G1594" i="1"/>
  <c r="G534" i="1" l="1"/>
  <c r="G912" i="1"/>
  <c r="G910" i="1"/>
  <c r="G448" i="1"/>
  <c r="G566" i="1"/>
  <c r="G533" i="1"/>
  <c r="G848" i="1"/>
  <c r="G1311" i="1"/>
  <c r="G1313" i="1"/>
  <c r="G296" i="1"/>
  <c r="G297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16" i="1"/>
  <c r="G649" i="1"/>
  <c r="G648" i="1"/>
  <c r="G410" i="1"/>
  <c r="G397" i="1"/>
  <c r="G1674" i="1" l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2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1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<sst xmlns="http://schemas.openxmlformats.org/spreadsheetml/2006/main" count="8382" uniqueCount="5778">
  <si>
    <t>Номер сертифікату</t>
  </si>
  <si>
    <t xml:space="preserve">Організатор </t>
  </si>
  <si>
    <t>Заклад</t>
  </si>
  <si>
    <t>Посилання на сертифікат</t>
  </si>
  <si>
    <t>EMQ2024_1</t>
  </si>
  <si>
    <t>Дейкун Інна Олексіївна</t>
  </si>
  <si>
    <t>Ніжинська ЗОШ I-III ст. 15</t>
  </si>
  <si>
    <t>Шошова Дар'я Вячеславівна</t>
  </si>
  <si>
    <t>Козаченко Іван Анатолієвич</t>
  </si>
  <si>
    <t>EMQ2024_2</t>
  </si>
  <si>
    <t>Река Анна Володимирівна</t>
  </si>
  <si>
    <t>Скороход Андрій Денисович</t>
  </si>
  <si>
    <t>EMQ2024_3</t>
  </si>
  <si>
    <t>Єфремова Світлана Миколаївна</t>
  </si>
  <si>
    <t>Удачненська ЗОШ І-ІІІ ступенів Удачненської селищної ради Покровського району Донецької області</t>
  </si>
  <si>
    <t>Ведькал Денис Андрійович</t>
  </si>
  <si>
    <t>Солдатенко Андрій Романович</t>
  </si>
  <si>
    <t>EMQ2024_4</t>
  </si>
  <si>
    <t>Гунько Нікіта Сергійович</t>
  </si>
  <si>
    <t>Касап Владислав Романович</t>
  </si>
  <si>
    <t>EMQ2024_5</t>
  </si>
  <si>
    <t>Колеснік Оксана Іванівна</t>
  </si>
  <si>
    <t>Український медичний ліцей Національного медичного університету імені О.О.Богомольця</t>
  </si>
  <si>
    <t>Карпова Аліна Олексіївна</t>
  </si>
  <si>
    <t>Гейжа Марія Євгенівна</t>
  </si>
  <si>
    <t>EMQ2024_6</t>
  </si>
  <si>
    <t>Шатровка Інна Олександрівна</t>
  </si>
  <si>
    <t>Запорізька гімназія № 97 Запорізької міської ради</t>
  </si>
  <si>
    <t>Солоков Платон Сергійович</t>
  </si>
  <si>
    <t>Шевченко Ренат Денисович</t>
  </si>
  <si>
    <t>EMQ2024_7</t>
  </si>
  <si>
    <t>Бондар Вікторія Олександрівна</t>
  </si>
  <si>
    <t>ЗЗСО "Солонянський ліцей" Солонянської селищної ради Дніпропетровської області</t>
  </si>
  <si>
    <t>Пожарська Анастасія Денисівна</t>
  </si>
  <si>
    <t>Михайленко Анна Євгеніївна</t>
  </si>
  <si>
    <t>EMQ2024_8</t>
  </si>
  <si>
    <t>Лимар Олена Михайлівна</t>
  </si>
  <si>
    <t>Кущ Максим Володимирович</t>
  </si>
  <si>
    <t>Батаєв Максим Віталійович</t>
  </si>
  <si>
    <t>EMQ2024_9</t>
  </si>
  <si>
    <t>Купрій Оксана Миколаївна</t>
  </si>
  <si>
    <t>Черненко Вєроніка Володимирівна</t>
  </si>
  <si>
    <t>Величко Крістіна Олексіївна</t>
  </si>
  <si>
    <t>EMQ2024_10</t>
  </si>
  <si>
    <t>Бондар Аріна Михайлівна</t>
  </si>
  <si>
    <t>Андрусішина Поліна Станіславівна</t>
  </si>
  <si>
    <t>EMQ2024_11</t>
  </si>
  <si>
    <t>Ряполова Софія Павлівна</t>
  </si>
  <si>
    <t>Шкряботько Дар'я Дмитрівна</t>
  </si>
  <si>
    <t>EMQ2024_12</t>
  </si>
  <si>
    <t>Мельничук Василь Ростиславович</t>
  </si>
  <si>
    <t>Шумський ліцей Шумської міської ради</t>
  </si>
  <si>
    <t>Собко Софія Миколаївна</t>
  </si>
  <si>
    <t>Слободянюк Валерія Василівна</t>
  </si>
  <si>
    <t>EMQ2024_13</t>
  </si>
  <si>
    <t xml:space="preserve">Борак Арсеній Ігорович
</t>
  </si>
  <si>
    <t xml:space="preserve">Дмитрук Андрій Сергійович </t>
  </si>
  <si>
    <t>EMQ2024_14</t>
  </si>
  <si>
    <t>Лебідь Вікторія Миколаївна</t>
  </si>
  <si>
    <t>Трищук Катерина Вікторівна</t>
  </si>
  <si>
    <t>EMQ2024_15</t>
  </si>
  <si>
    <t>Басько Тетяна Петрівна</t>
  </si>
  <si>
    <t>КЗ "Вінницький ліцей №4"</t>
  </si>
  <si>
    <t>Глушко Іван Брійович</t>
  </si>
  <si>
    <t>Антонюк Дмитро Максимович</t>
  </si>
  <si>
    <t>EMQ2024_16</t>
  </si>
  <si>
    <t>Копилєв Олександр Анатолійович</t>
  </si>
  <si>
    <t>КЗО "Криворізький ліцей "Гранд" ДОР"</t>
  </si>
  <si>
    <t>Іцковський Владислав Борисович</t>
  </si>
  <si>
    <t>Федорченко Нікіта Андрійович</t>
  </si>
  <si>
    <t>EMQ2024_17</t>
  </si>
  <si>
    <t>Єфремов Костянтин Сергійович</t>
  </si>
  <si>
    <t>Ніца Владислав Дмитрович</t>
  </si>
  <si>
    <t>EMQ2024_18</t>
  </si>
  <si>
    <t>Кохно Людмила Сергіївна</t>
  </si>
  <si>
    <t>Лохвицька гімназія №1 Лохвицької міської ради</t>
  </si>
  <si>
    <t>Косенко Назар Вячеславович</t>
  </si>
  <si>
    <t>Юрченко Марія Володимирівна</t>
  </si>
  <si>
    <t>EMQ2024_19</t>
  </si>
  <si>
    <t>Білашенко Назар Артемович</t>
  </si>
  <si>
    <t>Солдатов Андрій Ігорович</t>
  </si>
  <si>
    <t>EMQ2024_20</t>
  </si>
  <si>
    <t>Зайцева Катерина Сергіївна</t>
  </si>
  <si>
    <t>Спеціалізована школа 271 із поглибленим вивченням інформаційних технологій</t>
  </si>
  <si>
    <t>Пеліхов Роман Максимович</t>
  </si>
  <si>
    <t>EMQ2024_21</t>
  </si>
  <si>
    <t>Чеботарьов Артур Іванович</t>
  </si>
  <si>
    <t>EMQ2024_22</t>
  </si>
  <si>
    <t>Бас Олександр Юрійович</t>
  </si>
  <si>
    <t>EMQ2024_23</t>
  </si>
  <si>
    <t>Давиденко Олександр Андрійович</t>
  </si>
  <si>
    <t>EMQ2024_24</t>
  </si>
  <si>
    <t>Коваль Анна Олегівна</t>
  </si>
  <si>
    <t>EMQ2024_25</t>
  </si>
  <si>
    <t>Самойленко Владислав Олександрович</t>
  </si>
  <si>
    <t>EMQ2024_26</t>
  </si>
  <si>
    <t>Шерстньова Вікторія Олексіївна</t>
  </si>
  <si>
    <t>EMQ2024_27</t>
  </si>
  <si>
    <t>Бушуєв Олексій Іванович</t>
  </si>
  <si>
    <t>EMQ2024_28</t>
  </si>
  <si>
    <t>Беба Володимир Анатолійович</t>
  </si>
  <si>
    <t>EMQ2024_29</t>
  </si>
  <si>
    <t>Лігостаєв Андрій Вячеславович</t>
  </si>
  <si>
    <t>EMQ2024_30</t>
  </si>
  <si>
    <t>Шарінок Богдан Богданович</t>
  </si>
  <si>
    <t>EMQ2024_31</t>
  </si>
  <si>
    <t>Шубін Севастян Віталійович</t>
  </si>
  <si>
    <t>EMQ2024_32</t>
  </si>
  <si>
    <t>Костенко Даря Олексіївна</t>
  </si>
  <si>
    <t>EMQ2024_33</t>
  </si>
  <si>
    <t>EMQ2024_34</t>
  </si>
  <si>
    <t>Перечепа Наталя Василівна</t>
  </si>
  <si>
    <t>Середня загальноосвітня школа №1 м. Львова</t>
  </si>
  <si>
    <t>Бутрак Ліліанна Володимирівна</t>
  </si>
  <si>
    <t>Бєлоногова Марія Олександрівна</t>
  </si>
  <si>
    <t>EMQ2024_35</t>
  </si>
  <si>
    <t>Попова Поліна Сергіївна</t>
  </si>
  <si>
    <t>Мірошниченко Діана Євгенівна</t>
  </si>
  <si>
    <t>EMQ2024_36</t>
  </si>
  <si>
    <t>Луц Сергій Володимирович</t>
  </si>
  <si>
    <t>Тершак Юрій Романович</t>
  </si>
  <si>
    <t>EMQ2024_37</t>
  </si>
  <si>
    <t>Кушнір Анастасія Андріївна</t>
  </si>
  <si>
    <t>Семків Христина Іванівна</t>
  </si>
  <si>
    <t>EMQ2024_38</t>
  </si>
  <si>
    <t xml:space="preserve">Іванець Назар Іванович
</t>
  </si>
  <si>
    <t>Морганюк Данило Дмитрович</t>
  </si>
  <si>
    <t>EMQ2024_39</t>
  </si>
  <si>
    <t xml:space="preserve">Каленюк Роман Володимирович
</t>
  </si>
  <si>
    <t>Мельник Владислав Олегович</t>
  </si>
  <si>
    <t>EMQ2024_40</t>
  </si>
  <si>
    <t>Білаш Вікторія Володимирівна, Відоменко Лілія Олексіївна</t>
  </si>
  <si>
    <t>Опорний заклад освіти "Доброславський ліцей" Доброславської селищної ради Одеського району Одеської області</t>
  </si>
  <si>
    <t xml:space="preserve">Єклема Артем Юрійович </t>
  </si>
  <si>
    <t>Чайковський Андрій Владиславович</t>
  </si>
  <si>
    <t>EMQ2024_41</t>
  </si>
  <si>
    <t>Балацький Данило Миколайович</t>
  </si>
  <si>
    <t>Кушнір Анна Андріївна</t>
  </si>
  <si>
    <t>EMQ2024_42</t>
  </si>
  <si>
    <t>Гончар Вероніка Василівна</t>
  </si>
  <si>
    <t>Розважівський ліцей Іванківської селищної ради</t>
  </si>
  <si>
    <t>Дудар Іван Віталійович</t>
  </si>
  <si>
    <t xml:space="preserve">Гончар Максим Сергійович </t>
  </si>
  <si>
    <t>EMQ2024_43</t>
  </si>
  <si>
    <t>Жилка Світлана Сергіївна</t>
  </si>
  <si>
    <t>КЗО "НВК 99 "багатопрофільна гімназія- школа 1 ступеня- дошкільний навчальний заклад" ДМР</t>
  </si>
  <si>
    <t>Забабурін Станіслав Костянтинович</t>
  </si>
  <si>
    <t>Гусаров Дмитро Сергійович</t>
  </si>
  <si>
    <t>EMQ2024_44</t>
  </si>
  <si>
    <t>Олійник Ростислав Андрійович</t>
  </si>
  <si>
    <t>Лазарєв Ярослав Олексійович</t>
  </si>
  <si>
    <t>EMQ2024_45</t>
  </si>
  <si>
    <t>Черниш Олеся Олександрівна</t>
  </si>
  <si>
    <t>Березанський ліцей №3</t>
  </si>
  <si>
    <t>Закомірна Маргарита Сергіївна</t>
  </si>
  <si>
    <t>Мишура Вікторія Романівна</t>
  </si>
  <si>
    <t>EMQ2024_46</t>
  </si>
  <si>
    <t>Ничипорук Вадим В'ячеславович</t>
  </si>
  <si>
    <t>Бруяка Вікторія Анатоліївна</t>
  </si>
  <si>
    <t>EMQ2024_47</t>
  </si>
  <si>
    <t>Войтенко Наталія Григорівна</t>
  </si>
  <si>
    <t xml:space="preserve">Федоренко Крістіна Олександрівна
</t>
  </si>
  <si>
    <t>Ігнатій Віталій Сергійович</t>
  </si>
  <si>
    <t>EMQ2024_48</t>
  </si>
  <si>
    <t>Тищенко Роман Валерійович</t>
  </si>
  <si>
    <t>Повар Роман Григорович</t>
  </si>
  <si>
    <t>EMQ2024_49</t>
  </si>
  <si>
    <t>Хрідочкіна Марина Олексіївна</t>
  </si>
  <si>
    <t>Кам'янський енергетичний фаховий коледж</t>
  </si>
  <si>
    <t>Шаповал Євгеній Миколайович</t>
  </si>
  <si>
    <t>Накевхрішвілі Тимур Аміранович</t>
  </si>
  <si>
    <t>EMQ2024_50</t>
  </si>
  <si>
    <t>Тютюнник Матвій В'ячеславович</t>
  </si>
  <si>
    <t>Шульга Анастасія Володимирівна</t>
  </si>
  <si>
    <t>EMQ2024_51</t>
  </si>
  <si>
    <t>Шулевський Ярослав Євгенійович</t>
  </si>
  <si>
    <t>Голубовський Роман Євгенович</t>
  </si>
  <si>
    <t>EMQ2024_52</t>
  </si>
  <si>
    <t>Ковтун Дмитро Євгенович</t>
  </si>
  <si>
    <t>Скрипник Артем Євгенійович</t>
  </si>
  <si>
    <t>EMQ2024_53</t>
  </si>
  <si>
    <t>Дяченко Людмила Миколаївна</t>
  </si>
  <si>
    <t>КЗ Кагарлицької міської ради "Кагарлицький ліцей №3"</t>
  </si>
  <si>
    <t>Павлик Олександра Ігорівна</t>
  </si>
  <si>
    <t>Гуліна Софья Андріївна</t>
  </si>
  <si>
    <t>EMQ2024_54</t>
  </si>
  <si>
    <t>Дмитренко Олена Василівна</t>
  </si>
  <si>
    <t>Ірпінський академічний ліцей "Мрія"</t>
  </si>
  <si>
    <t>Усачов Платон Володимирович</t>
  </si>
  <si>
    <t>Слісаренко Максим Андрійович</t>
  </si>
  <si>
    <t>EMQ2024_55</t>
  </si>
  <si>
    <t>Янковська Тетяна Петрівна</t>
  </si>
  <si>
    <t>Ірпінський гуманітарний ліцей "Лінгвіст" імені Заріфи Алієвої</t>
  </si>
  <si>
    <t>Шумик Дарина Сергіївна</t>
  </si>
  <si>
    <t xml:space="preserve">Керносенко Катерина Євгенівна </t>
  </si>
  <si>
    <t>EMQ2024_56</t>
  </si>
  <si>
    <t>Юрасюк Анна Юріївна</t>
  </si>
  <si>
    <t>Франишина Уляна Олександрівна</t>
  </si>
  <si>
    <t>EMQ2024_57</t>
  </si>
  <si>
    <t>Кострова Валентина Василівна</t>
  </si>
  <si>
    <t>Роменська ЗОШ №6</t>
  </si>
  <si>
    <t>Строй Дар'я Олександрівна</t>
  </si>
  <si>
    <t>Мазурик Владислав Вікторович</t>
  </si>
  <si>
    <t>EMQ2024_58</t>
  </si>
  <si>
    <t>Шрамко Анна Сергіївна</t>
  </si>
  <si>
    <t>Гордієнко Анна Сергіївна</t>
  </si>
  <si>
    <t>EMQ2024_59</t>
  </si>
  <si>
    <t>Якимець Леся Василівна</t>
  </si>
  <si>
    <t>Бережанський ліцей імені Віталія Скакуна</t>
  </si>
  <si>
    <t>Петрів Яна Василівна</t>
  </si>
  <si>
    <t>Осуховська Анастасія Валеріївна</t>
  </si>
  <si>
    <t>EMQ2024_60</t>
  </si>
  <si>
    <t>Тищенко Інна Іванівна</t>
  </si>
  <si>
    <t>КЗ "Ліцей 5 Покровської міської ради Дніпропетровської області"</t>
  </si>
  <si>
    <t>Данильченко Євгенія Андріївна</t>
  </si>
  <si>
    <t>Кудаєва Маргарита Вікторівна</t>
  </si>
  <si>
    <t>EMQ2024_61</t>
  </si>
  <si>
    <t>Воронов Глію Олексійович</t>
  </si>
  <si>
    <t>Забутний Владислав Миколайович</t>
  </si>
  <si>
    <t>EMQ2024_62</t>
  </si>
  <si>
    <t>Федоренко Ксенія Іванівна</t>
  </si>
  <si>
    <t>Шрам Світлана Вадимівна</t>
  </si>
  <si>
    <t>EMQ2024_63</t>
  </si>
  <si>
    <t>Петльована анастасія Максимівна</t>
  </si>
  <si>
    <t>Шурупов Ярослав Андрійович</t>
  </si>
  <si>
    <t>EMQ2024_64</t>
  </si>
  <si>
    <t>Ореховська В.О., Авдєєва О.Г.</t>
  </si>
  <si>
    <t>Криворізький ліцей №129 Криворізької міської ради</t>
  </si>
  <si>
    <t>Збітнєва Тетяна Дмитрівна</t>
  </si>
  <si>
    <t>Городнича Анастасія Олександрівна</t>
  </si>
  <si>
    <t>EMQ2024_65</t>
  </si>
  <si>
    <t xml:space="preserve">Вахтін Олександр Олексійович </t>
  </si>
  <si>
    <t>Кириллова Єсєнія Вадимівна</t>
  </si>
  <si>
    <t>EMQ2024_66</t>
  </si>
  <si>
    <t>Гладченко Марія Сергіївна</t>
  </si>
  <si>
    <t>Данилкін Єгор Вікторович</t>
  </si>
  <si>
    <t>EMQ2024_67</t>
  </si>
  <si>
    <t>Кондратенко Микита Олексійович</t>
  </si>
  <si>
    <t>Кондратенко Софія Олексіївна</t>
  </si>
  <si>
    <t>EMQ2024_68</t>
  </si>
  <si>
    <t>Співак Тетяна Володимирівна</t>
  </si>
  <si>
    <t>Голубівський ліцей Садівської сільської ради Сумського району Сумської області</t>
  </si>
  <si>
    <t>Селюков Нікіта Сергійович</t>
  </si>
  <si>
    <t>Бурсук Тимофій Олегович</t>
  </si>
  <si>
    <t>EMQ2024_69</t>
  </si>
  <si>
    <t>Ревун Оксана Юріївна</t>
  </si>
  <si>
    <t>Криворізький ліцей №24 Криворізької міської ради</t>
  </si>
  <si>
    <t xml:space="preserve">Дуда Мирослава Вадимівна </t>
  </si>
  <si>
    <t>Журба Анастасія Олександрівна</t>
  </si>
  <si>
    <t>EMQ2024_70</t>
  </si>
  <si>
    <t>Танська Олена Віталіївна</t>
  </si>
  <si>
    <t>Мараховська Анастасія Юріївна</t>
  </si>
  <si>
    <t>Тютюнник Віола Олександрівна</t>
  </si>
  <si>
    <t>EMQ2024_71</t>
  </si>
  <si>
    <t>Білюк Каріна Артурівна</t>
  </si>
  <si>
    <t>Багатопрофільний ліцей для обдарованих дітей</t>
  </si>
  <si>
    <t xml:space="preserve">Римлянський Даніель Олександрович
</t>
  </si>
  <si>
    <t>Купрієнко Нікіта Сергійович</t>
  </si>
  <si>
    <t>EMQ2024_72</t>
  </si>
  <si>
    <t>Бут Світлана Юріївна</t>
  </si>
  <si>
    <t>Загальноосвітня санаторна школа-інтернат 19</t>
  </si>
  <si>
    <t xml:space="preserve">Кононова Софія Андріївна
</t>
  </si>
  <si>
    <t>Литвин Анастасія Валеріївна</t>
  </si>
  <si>
    <t>EMQ2024_73</t>
  </si>
  <si>
    <t>Шевчук Андрій Олександрович</t>
  </si>
  <si>
    <t>Матіяш Валентин Антонович</t>
  </si>
  <si>
    <t>EMQ2024_74</t>
  </si>
  <si>
    <t>Коштура Кирило Сергійович</t>
  </si>
  <si>
    <t>Марочко Тимофій Русланович</t>
  </si>
  <si>
    <t>EMQ2024_75</t>
  </si>
  <si>
    <t>Ковриженко Дарина Романівна</t>
  </si>
  <si>
    <t>Юшко Анастасія Олександрівна</t>
  </si>
  <si>
    <t>EMQ2024_76</t>
  </si>
  <si>
    <t>Осадчук Альона Олексіївна</t>
  </si>
  <si>
    <t>Мельник Єлизавета Сергіївна</t>
  </si>
  <si>
    <t>EMQ2024_77</t>
  </si>
  <si>
    <t>Онокало Маргарита Олександрівна</t>
  </si>
  <si>
    <t>Сіроштан Анастасія Валентинівна</t>
  </si>
  <si>
    <t>EMQ2024_78</t>
  </si>
  <si>
    <t>Лукашенко Людмила Володимирівна</t>
  </si>
  <si>
    <t>Грозинський ліцей, Коростенська міська рада</t>
  </si>
  <si>
    <t>Аравенко Софія Святославівна</t>
  </si>
  <si>
    <t>Бабійчук Софія Віталіївна</t>
  </si>
  <si>
    <t>EMQ2024_79</t>
  </si>
  <si>
    <t>Мельниченко Ольга Анатоліївна</t>
  </si>
  <si>
    <t>Толочко Нікіта Олегович</t>
  </si>
  <si>
    <t>EMQ2024_80</t>
  </si>
  <si>
    <t>Хуторна Карина Геннадіївна</t>
  </si>
  <si>
    <t>Полегенько Каміла Ярославівна</t>
  </si>
  <si>
    <t>EMQ2024_81</t>
  </si>
  <si>
    <t>Черняк Богдана Миколаївна</t>
  </si>
  <si>
    <t>Река Інна Романівна</t>
  </si>
  <si>
    <t>EMQ2024_82</t>
  </si>
  <si>
    <t>Терещук Альбіна Олександрівна</t>
  </si>
  <si>
    <t>Хомутовська Дарина Олександрівна</t>
  </si>
  <si>
    <t>EMQ2024_83</t>
  </si>
  <si>
    <t>Антонюк Станіслав Васильович</t>
  </si>
  <si>
    <t>Ходаківський Володимир Миколайович</t>
  </si>
  <si>
    <t>EMQ2024_84</t>
  </si>
  <si>
    <t>Альберда Сергій Дмитрович</t>
  </si>
  <si>
    <t>Рудий Назар Васильович</t>
  </si>
  <si>
    <t>EMQ2024_85</t>
  </si>
  <si>
    <t>Наумова Ольга Василівна</t>
  </si>
  <si>
    <t>КЗ "Високівська загальноосвітня школа І - ІІІ ступенів" Роздольської сільської ради Василівського району Запорізької області</t>
  </si>
  <si>
    <t>Барнінець Рустам Григорович</t>
  </si>
  <si>
    <t>Шмарьов Іван Іванович</t>
  </si>
  <si>
    <t>EMQ2024_86</t>
  </si>
  <si>
    <t>Бакун Людмила Михайлівна</t>
  </si>
  <si>
    <t>Білоцерківський приватний ліцей "Міцва-613"</t>
  </si>
  <si>
    <t>Доміловська Емілія Андріівна</t>
  </si>
  <si>
    <t>Масюк Дарія Сергіівна</t>
  </si>
  <si>
    <t>EMQ2024_87</t>
  </si>
  <si>
    <t>Ілюхін Ілля Олександрович</t>
  </si>
  <si>
    <t>Одобецький Роман Тарасович</t>
  </si>
  <si>
    <t>EMQ2024_88</t>
  </si>
  <si>
    <t>Селюк Богдан Андрійович</t>
  </si>
  <si>
    <t>Повшедний Остап Олександрович</t>
  </si>
  <si>
    <t>EMQ2024_89</t>
  </si>
  <si>
    <t>Шевчук Ганна Володимирівна</t>
  </si>
  <si>
    <t>Бульковська Анна Віталіівна</t>
  </si>
  <si>
    <t>EMQ2024_90</t>
  </si>
  <si>
    <t>Дуплій Олександр Володимирович</t>
  </si>
  <si>
    <t>П'ятигірський ліцей Донецької селищної ради Ізюмського району Харківської області</t>
  </si>
  <si>
    <t>Гура Ярослав Андрійович</t>
  </si>
  <si>
    <t>Хорошев Єгор Олексійович</t>
  </si>
  <si>
    <t>EMQ2024_91</t>
  </si>
  <si>
    <t>Борисенко Олександр Володимирович</t>
  </si>
  <si>
    <t>Черногор Богдан Олександрович</t>
  </si>
  <si>
    <t>Шпачинська Віолетта Романівна</t>
  </si>
  <si>
    <t>EMQ2024_92</t>
  </si>
  <si>
    <t>Вечеринюк Марина Василівна</t>
  </si>
  <si>
    <t>Костилівський ЗЗСО І-ІІІ ст. Рахівсько місської ради</t>
  </si>
  <si>
    <t>Боднар Ольга Василівна</t>
  </si>
  <si>
    <t>Вішован Юлія Павлівна</t>
  </si>
  <si>
    <t>EMQ2024_93</t>
  </si>
  <si>
    <t>Панькулич Єлизавета Олегівна</t>
  </si>
  <si>
    <t>Манілець Вікторія Петрівна</t>
  </si>
  <si>
    <t>EMQ2024_94</t>
  </si>
  <si>
    <t>Маїла Любов Володимирівна</t>
  </si>
  <si>
    <t>НВК "Школа комп'ютерних технологій - Львівський технологічний ліцей"</t>
  </si>
  <si>
    <t xml:space="preserve">Сарапіна Наталія Юріївна </t>
  </si>
  <si>
    <t>Яремків Вікторія Володимирівна</t>
  </si>
  <si>
    <t>EMQ2024_95</t>
  </si>
  <si>
    <t>Тріщук Олександр Олександрович</t>
  </si>
  <si>
    <t>Гриценко Данило Віталійович</t>
  </si>
  <si>
    <t>EMQ2024_96</t>
  </si>
  <si>
    <t>Демидяк Ярослав Володимирович</t>
  </si>
  <si>
    <t>Малюта Олександр Олександрович</t>
  </si>
  <si>
    <t>EMQ2024_97</t>
  </si>
  <si>
    <t>Зварич Любомир Олегович</t>
  </si>
  <si>
    <t>Гладун Остап Володимирович</t>
  </si>
  <si>
    <t>EMQ2024_98</t>
  </si>
  <si>
    <t>Жишкович Роман Романович</t>
  </si>
  <si>
    <t>Бацик Данило Віталійович</t>
  </si>
  <si>
    <t>EMQ2024_99</t>
  </si>
  <si>
    <t>Леськів Віталій Андрійович</t>
  </si>
  <si>
    <t>Поберейко Олег Петрович</t>
  </si>
  <si>
    <t>EMQ2024_100</t>
  </si>
  <si>
    <t>Мусієнко Анастасія Миколаївна</t>
  </si>
  <si>
    <t>Ліцей №13 "Успіх" Полтавської міської ради</t>
  </si>
  <si>
    <t>Медведєва Марина Дмитрівна</t>
  </si>
  <si>
    <t>Дикань Владислва Максимівна</t>
  </si>
  <si>
    <t>EMQ2024_101</t>
  </si>
  <si>
    <t>Тюш Єлизавета Олександрівна</t>
  </si>
  <si>
    <t>Назаренко Вероніка Віталіївна</t>
  </si>
  <si>
    <t>EMQ2024_102</t>
  </si>
  <si>
    <t>Степаненко Аліна Максимівна</t>
  </si>
  <si>
    <t>Семко Мілана Ростиславівна</t>
  </si>
  <si>
    <t>EMQ2024_103</t>
  </si>
  <si>
    <t>Москаленко Анастасія Русланівна</t>
  </si>
  <si>
    <t>Бас Аліна Ігорівна</t>
  </si>
  <si>
    <t>EMQ2024_104</t>
  </si>
  <si>
    <t>Кузьменко Марія Максимівна</t>
  </si>
  <si>
    <t>Товстуха Олександр Сергійович</t>
  </si>
  <si>
    <t>EMQ2024_105</t>
  </si>
  <si>
    <t>Кужель Софія Олександрівна</t>
  </si>
  <si>
    <t>Демчеко Станіслав Валерійович</t>
  </si>
  <si>
    <t>EMQ2024_106</t>
  </si>
  <si>
    <t>Крат Дарія Андріївна</t>
  </si>
  <si>
    <t>Нестеренко Сергій Володимирович</t>
  </si>
  <si>
    <t>EMQ2024_107</t>
  </si>
  <si>
    <t>Джавахішвілі Марія Миколаївна</t>
  </si>
  <si>
    <t>Янченко Наталія Артемівна</t>
  </si>
  <si>
    <t>EMQ2024_108</t>
  </si>
  <si>
    <t>Ландар Олександр Вікторович</t>
  </si>
  <si>
    <t>Байдужий Артем Миколайович</t>
  </si>
  <si>
    <t>EMQ2024_109</t>
  </si>
  <si>
    <t>Янко Олександр Євгенійович</t>
  </si>
  <si>
    <t>Кирилова Дар'я Ігорівна</t>
  </si>
  <si>
    <t>EMQ2024_110</t>
  </si>
  <si>
    <t>Гаврилюк Василь Григорович</t>
  </si>
  <si>
    <t>Львівський фізико-математичний ліцей-інтернат при Львівському національному університеті ім. І. Франка</t>
  </si>
  <si>
    <t>Шанін Віктор Сергійович</t>
  </si>
  <si>
    <t>Залізний Юрій Андрійович</t>
  </si>
  <si>
    <t>EMQ2024_111</t>
  </si>
  <si>
    <t>Крищук Уляна Юріївна</t>
  </si>
  <si>
    <t>Леськів Злата-Антоніна Андріївна</t>
  </si>
  <si>
    <t>EMQ2024_112</t>
  </si>
  <si>
    <t>Голуб Назарій Дмитрович</t>
  </si>
  <si>
    <t>Киба Максим Юрійович</t>
  </si>
  <si>
    <t>EMQ2024_113</t>
  </si>
  <si>
    <t>Чернецький Олег Володимирович</t>
  </si>
  <si>
    <t>Мороз Наталя Олександрівна</t>
  </si>
  <si>
    <t>EMQ2024_114</t>
  </si>
  <si>
    <t>Гринчук Злата Андріївна</t>
  </si>
  <si>
    <t>Мороз Катерина Олександрівна</t>
  </si>
  <si>
    <t>EMQ2024_115</t>
  </si>
  <si>
    <t>Аптерман Олександр Йосипович</t>
  </si>
  <si>
    <t>КЗСОР Конотопська загальноосвітня санаторна школа-інтернат І-ІІ ступенів</t>
  </si>
  <si>
    <t>Мозуль Ніка Олександрівна</t>
  </si>
  <si>
    <t>Фесенко Валерія Миколаївна</t>
  </si>
  <si>
    <t>EMQ2024_116</t>
  </si>
  <si>
    <t>Томко Валерія Дмитрівна</t>
  </si>
  <si>
    <t xml:space="preserve">Деркачов Ярослав Сергійович </t>
  </si>
  <si>
    <t>EMQ2024_117</t>
  </si>
  <si>
    <t>Чубун Мілана Ігорівна</t>
  </si>
  <si>
    <t>Тюленєва Діана Дмитрівна</t>
  </si>
  <si>
    <t>EMQ2024_118</t>
  </si>
  <si>
    <t>Андрющенко Денис Олександрович</t>
  </si>
  <si>
    <t xml:space="preserve">Юдіна Анастасія Андріївна </t>
  </si>
  <si>
    <t>EMQ2024_119</t>
  </si>
  <si>
    <t>Найдьонова Софія Андріївна</t>
  </si>
  <si>
    <t xml:space="preserve">Королевська Владислава Геннадіївна </t>
  </si>
  <si>
    <t>EMQ2024_120</t>
  </si>
  <si>
    <t>Водовіз Ольга Володимирівна</t>
  </si>
  <si>
    <t>Тернопільський НВК «Загальноосвітня школа І—ІІІ ступенів — економічний ліцей № 9 імені Іванни Блажкевич»</t>
  </si>
  <si>
    <t>Іваха Діана Ярославівна</t>
  </si>
  <si>
    <t>Похильчук Артем Романович</t>
  </si>
  <si>
    <t>EMQ2024_121</t>
  </si>
  <si>
    <t>Мазурек Костянтин Броніславович</t>
  </si>
  <si>
    <t xml:space="preserve">Цонков Богдан Русланович </t>
  </si>
  <si>
    <t>EMQ2024_122</t>
  </si>
  <si>
    <t>Царик Леся Василівна</t>
  </si>
  <si>
    <t>Прийма Марія Ігорівна</t>
  </si>
  <si>
    <t xml:space="preserve">Харчук Діана Ігорівна </t>
  </si>
  <si>
    <t>EMQ2024_123</t>
  </si>
  <si>
    <t>Яворська Ірина Андріївна</t>
  </si>
  <si>
    <t>Янишин Анастасія Володимирівна</t>
  </si>
  <si>
    <t>EMQ2024_124</t>
  </si>
  <si>
    <t>Наконечний Матвій Михайлович</t>
  </si>
  <si>
    <t xml:space="preserve">Кавчак Олександр Іванович </t>
  </si>
  <si>
    <t>EMQ2024_125</t>
  </si>
  <si>
    <t>Пасєка Наталія Іванівна</t>
  </si>
  <si>
    <t>Тернопільська загальноосвітня школа І-ІІІ ступенів №14 імені Богдана Лепкого</t>
  </si>
  <si>
    <t>Баран Костянтин Тарасович</t>
  </si>
  <si>
    <t>Ліщинський Олексій Андрійович</t>
  </si>
  <si>
    <t>EMQ2024_126</t>
  </si>
  <si>
    <t>Малевич Віталій Дмитрович</t>
  </si>
  <si>
    <t>Юзва Денис Ігорович</t>
  </si>
  <si>
    <t>EMQ2024_127</t>
  </si>
  <si>
    <t>Чорнуха Олександр Михайлович</t>
  </si>
  <si>
    <t>Лохвицька ЗОШ №2 I-III ступенів</t>
  </si>
  <si>
    <t>Кольчевський Давід Олександрович</t>
  </si>
  <si>
    <t>Терно Гліб Сергійович</t>
  </si>
  <si>
    <t>EMQ2024_128</t>
  </si>
  <si>
    <t>Шевченко Дмитро Олегович</t>
  </si>
  <si>
    <t>Лебідь Сергій Олександрович</t>
  </si>
  <si>
    <t>EMQ2024_129</t>
  </si>
  <si>
    <t>Солонуха Сергій Сергійович</t>
  </si>
  <si>
    <t>Руссу Тимур Олександрович</t>
  </si>
  <si>
    <t>EMQ2024_130</t>
  </si>
  <si>
    <t>Шевченко Людмила Василівна</t>
  </si>
  <si>
    <t>Шполянський ліцей №2 Шполянської міської ради об’єднаної територіальної громади Черкаської області</t>
  </si>
  <si>
    <t xml:space="preserve">Межакова Мілана Вікторівна
</t>
  </si>
  <si>
    <t>Авраменко Артем Олександрович</t>
  </si>
  <si>
    <t>EMQ2024_131</t>
  </si>
  <si>
    <t>Вихристенко Аліна Алімовна</t>
  </si>
  <si>
    <t>Іванова Ірина Сергіївна</t>
  </si>
  <si>
    <t>Дубко Поліна Віталіївна</t>
  </si>
  <si>
    <t>EMQ2024_132</t>
  </si>
  <si>
    <t>Павлов Олег Васильович</t>
  </si>
  <si>
    <t>Плахотнюк Орест Владиславович</t>
  </si>
  <si>
    <t>EMQ2024_133</t>
  </si>
  <si>
    <t>Попович Божена Павлівна</t>
  </si>
  <si>
    <t>Тулуман Аріана Олександрівна</t>
  </si>
  <si>
    <t>EMQ2024_134</t>
  </si>
  <si>
    <t>Авраменко Андрій Олександрович</t>
  </si>
  <si>
    <t>Дзюбенко Єлизавета Борисівна</t>
  </si>
  <si>
    <t>EMQ2024_135</t>
  </si>
  <si>
    <t>Левицька Олена Миколаївна</t>
  </si>
  <si>
    <t>Комунальний заклад "Ліцей "Вікторія-П" Кропивницької міської ради"</t>
  </si>
  <si>
    <t>Косянкова Поліна Миколаївна</t>
  </si>
  <si>
    <t>Потєєва Ксенія Олександрівна</t>
  </si>
  <si>
    <t>EMQ2024_136</t>
  </si>
  <si>
    <t>Самойленко Ілля Юрійович</t>
  </si>
  <si>
    <t>Арсененко Дмитро Дем'янович</t>
  </si>
  <si>
    <t>EMQ2024_137</t>
  </si>
  <si>
    <t>Кобець ДаниілСергійович</t>
  </si>
  <si>
    <t>Голубенко Михайло Юрійович</t>
  </si>
  <si>
    <t>EMQ2024_138</t>
  </si>
  <si>
    <t>Сенчіло Олеся Владиславівна</t>
  </si>
  <si>
    <t>Черненко Софія Володимирівна</t>
  </si>
  <si>
    <t>EMQ2024_139</t>
  </si>
  <si>
    <t>Іванюк Катерина Володимирівна</t>
  </si>
  <si>
    <t>Бородулін Святослав Дмитрович</t>
  </si>
  <si>
    <t>EMQ2024_140</t>
  </si>
  <si>
    <t>Кожухар Дмитро Володимирович</t>
  </si>
  <si>
    <t>Коваленко Микола Андрійович</t>
  </si>
  <si>
    <t>EMQ2024_141</t>
  </si>
  <si>
    <t>Покотіло Алла Юріївна</t>
  </si>
  <si>
    <t>Середино-Будський ліцей №2 Середино-Будської міської ради Сумської області</t>
  </si>
  <si>
    <t>Зімачова Валерія Олександрівна</t>
  </si>
  <si>
    <t>Самощенко Артем Денисович</t>
  </si>
  <si>
    <t>EMQ2024_142</t>
  </si>
  <si>
    <t>Савіна Наталія Кузьмівна</t>
  </si>
  <si>
    <t>Великоконь Кирило Дмитрович</t>
  </si>
  <si>
    <t>Плужніков Ярослав Андрійович</t>
  </si>
  <si>
    <t>EMQ2024_143</t>
  </si>
  <si>
    <t>Плаксій Марія Михайлівна</t>
  </si>
  <si>
    <t>Кліщ Максим Володимирович</t>
  </si>
  <si>
    <t>Плаксій Олена Ігорівна</t>
  </si>
  <si>
    <t>EMQ2024_144</t>
  </si>
  <si>
    <t>Мандрико Оксана Олександрівна</t>
  </si>
  <si>
    <t>Прохоров Назар Андрійович</t>
  </si>
  <si>
    <t>EMQ2024_145</t>
  </si>
  <si>
    <t>Судьєв Сергій Володимирович</t>
  </si>
  <si>
    <t>Магдалинівський ліцей Магдалинівської селищної ради</t>
  </si>
  <si>
    <t>Борщенко Анна Віталіївна</t>
  </si>
  <si>
    <t>Тихий Денис Олександрович</t>
  </si>
  <si>
    <t>EMQ2024_146</t>
  </si>
  <si>
    <t>Здоровко Людмила Олександрівна</t>
  </si>
  <si>
    <t>Шевченківський ліцей №1 Шевченківської селищної ради Куп'янського району Харківської області</t>
  </si>
  <si>
    <t>Кобилинська Юлія Олександрівна</t>
  </si>
  <si>
    <t>Одерій Максим Федорович</t>
  </si>
  <si>
    <t>EMQ2024_147</t>
  </si>
  <si>
    <t>Куліш Софія Вікторівна</t>
  </si>
  <si>
    <t>М'ячов Андрій Юрійович</t>
  </si>
  <si>
    <t>EMQ2024_148</t>
  </si>
  <si>
    <t>Антонюк Сергій Миколайович</t>
  </si>
  <si>
    <t>Тернопільська загальноосвітня школа І-ІІІ ступенів №19</t>
  </si>
  <si>
    <t>Олійник Катерина Вікторівна</t>
  </si>
  <si>
    <t>Кузик Юлія Іванівна</t>
  </si>
  <si>
    <t>EMQ2024_149</t>
  </si>
  <si>
    <t>Львівська Софія Богданівна</t>
  </si>
  <si>
    <t>EMQ2024_150</t>
  </si>
  <si>
    <t>Кузяк Валерій Олександрович</t>
  </si>
  <si>
    <t>Шостак Діана Миколаївна</t>
  </si>
  <si>
    <t>EMQ2024_151</t>
  </si>
  <si>
    <t>Скрабут Валентина Романівна</t>
  </si>
  <si>
    <t>Мисенко Аріна Сергіївна</t>
  </si>
  <si>
    <t>EMQ2024_152</t>
  </si>
  <si>
    <t>Пилипченко Тетяна Миколаївна</t>
  </si>
  <si>
    <t>Спеціалізована школа І-ІІІ ступенів №320 з поглибленим вивченням української мови Деснянського району міста Києва</t>
  </si>
  <si>
    <t>Драч Христина Євгеніївна</t>
  </si>
  <si>
    <t>Довженко Дмитро Денисович</t>
  </si>
  <si>
    <t>EMQ2024_153</t>
  </si>
  <si>
    <t>Гринюк Євгеній Вікторович</t>
  </si>
  <si>
    <t>Левіщенко Артур Тимофійович</t>
  </si>
  <si>
    <t>EMQ2024_154</t>
  </si>
  <si>
    <t>Деркач Владислав Олександрович</t>
  </si>
  <si>
    <t>Чухліб Максим Євгенійович</t>
  </si>
  <si>
    <t>EMQ2024_155</t>
  </si>
  <si>
    <t>Балан Аліса Ігорівна</t>
  </si>
  <si>
    <t>Коржевський Марк Максимович</t>
  </si>
  <si>
    <t>EMQ2024_156</t>
  </si>
  <si>
    <t>Тетеря Валерія Сергіївна</t>
  </si>
  <si>
    <t>Дудко Єлизавета Ігорівна</t>
  </si>
  <si>
    <t>EMQ2024_157</t>
  </si>
  <si>
    <t>Чернуха Катерина Юріївна</t>
  </si>
  <si>
    <t>Остапенко Софія Валеріївна</t>
  </si>
  <si>
    <t>EMQ2024_158</t>
  </si>
  <si>
    <t>Удовенко Артем Олександрович</t>
  </si>
  <si>
    <t>Бачинський Руслан Олегович</t>
  </si>
  <si>
    <t>EMQ2024_159</t>
  </si>
  <si>
    <t>Дударенко Олександр Олександрович</t>
  </si>
  <si>
    <t>Семенова Єкатерина Євгенівна</t>
  </si>
  <si>
    <t>EMQ2024_160</t>
  </si>
  <si>
    <t>Узков Владислав Олександрович</t>
  </si>
  <si>
    <t>Щукін Нестор Сергійович</t>
  </si>
  <si>
    <t>EMQ2024_161</t>
  </si>
  <si>
    <t>Півенська Кира Юріївна</t>
  </si>
  <si>
    <t>Маковський Максим Сергійович</t>
  </si>
  <si>
    <t>EMQ2024_162</t>
  </si>
  <si>
    <t>Березовська Анна Сергіївна</t>
  </si>
  <si>
    <t>Шлянчак Арсеній Русланович</t>
  </si>
  <si>
    <t>EMQ2024_163</t>
  </si>
  <si>
    <t>Сандакова Карина Леонідовна</t>
  </si>
  <si>
    <t>Онупко Дмитро Григорович</t>
  </si>
  <si>
    <t>EMQ2024_164</t>
  </si>
  <si>
    <t>Касторний Павло Олександрович</t>
  </si>
  <si>
    <t>Присяжнюк Юрій Сергійович</t>
  </si>
  <si>
    <t>EMQ2024_165</t>
  </si>
  <si>
    <t>Коваленко Олександр Едуардович</t>
  </si>
  <si>
    <t>Салярська Вероніка Іванівна</t>
  </si>
  <si>
    <t>EMQ2024_166</t>
  </si>
  <si>
    <t>Гапон Марина Юріївна</t>
  </si>
  <si>
    <t>Літківський ліцей ім. М.П. Стельмаха</t>
  </si>
  <si>
    <t>Моця Юрій</t>
  </si>
  <si>
    <t>Сахно Андрій</t>
  </si>
  <si>
    <t>EMQ2024_167</t>
  </si>
  <si>
    <t>Мамайсур Роман</t>
  </si>
  <si>
    <t>Гончаренко Софія</t>
  </si>
  <si>
    <t>EMQ2024_168</t>
  </si>
  <si>
    <t>Ковбун Софія</t>
  </si>
  <si>
    <t>Драник Анна</t>
  </si>
  <si>
    <t>EMQ2024_169</t>
  </si>
  <si>
    <t>Кабан Катерина</t>
  </si>
  <si>
    <t>Попова Вікторія</t>
  </si>
  <si>
    <t>EMQ2024_170</t>
  </si>
  <si>
    <t>Микитко Христина</t>
  </si>
  <si>
    <t>Сивак Катерина</t>
  </si>
  <si>
    <t>EMQ2024_171</t>
  </si>
  <si>
    <t>Варчак Анастасія</t>
  </si>
  <si>
    <t>Ворона Ірина</t>
  </si>
  <si>
    <t>EMQ2024_172</t>
  </si>
  <si>
    <t>Чернюк Костянтин</t>
  </si>
  <si>
    <t>Мухін Максим</t>
  </si>
  <si>
    <t>EMQ2024_173</t>
  </si>
  <si>
    <t>Манукян Анна</t>
  </si>
  <si>
    <t>Пез Анна</t>
  </si>
  <si>
    <t>EMQ2024_174</t>
  </si>
  <si>
    <t>Турчин Лілія</t>
  </si>
  <si>
    <t>Тіванчук Софія</t>
  </si>
  <si>
    <t>EMQ2024_175</t>
  </si>
  <si>
    <t>Корилюк Василь Володимирович</t>
  </si>
  <si>
    <t>Сосницька ЗОШ І-ІІ ступенів</t>
  </si>
  <si>
    <t>Лук’яненко Анастасія Миколаївна</t>
  </si>
  <si>
    <t>Дуда Ангеліна Євгеніївна</t>
  </si>
  <si>
    <t>EMQ2024_176</t>
  </si>
  <si>
    <t>Коломієць Тетяна Миколаївна</t>
  </si>
  <si>
    <t>Школа І-ІІІ ступенів № 101 в м. Києві</t>
  </si>
  <si>
    <t>Іванова Катерина Володимирівна</t>
  </si>
  <si>
    <t>Забєліна Софія Ігорівна</t>
  </si>
  <si>
    <t>EMQ2024_177</t>
  </si>
  <si>
    <t>Мірошниченко Єгор Олександрович</t>
  </si>
  <si>
    <t>Мартинков Святослав Вікторович</t>
  </si>
  <si>
    <t>EMQ2024_178</t>
  </si>
  <si>
    <t>Гловацький Владислав Анатолійович</t>
  </si>
  <si>
    <t>Басюк Матвій Олександрович</t>
  </si>
  <si>
    <t>EMQ2024_179</t>
  </si>
  <si>
    <t>Карпенко Аліса Олександрівна</t>
  </si>
  <si>
    <t>Брілліантова Марія Олександрівна</t>
  </si>
  <si>
    <t>EMQ2024_180</t>
  </si>
  <si>
    <t>Гобан Галина Іванівна</t>
  </si>
  <si>
    <t>Липецькополянський ліцей</t>
  </si>
  <si>
    <t>Попович Ангеліна Іванівна</t>
  </si>
  <si>
    <t>Перец Дарина Василівна</t>
  </si>
  <si>
    <t>EMQ2024_181</t>
  </si>
  <si>
    <t>Шатний Микола Андрійович</t>
  </si>
  <si>
    <t>КЗ "Харківська гімназія № 115 Харківської міської ради"</t>
  </si>
  <si>
    <t>Зорін Антон Олексійович</t>
  </si>
  <si>
    <t>Пономаренко Сергій Сергійович</t>
  </si>
  <si>
    <t>EMQ2024_182</t>
  </si>
  <si>
    <t>Григоренко Микита Сергійович</t>
  </si>
  <si>
    <t>Ігнатенко Богдан Евгенович</t>
  </si>
  <si>
    <t>EMQ2024_183</t>
  </si>
  <si>
    <t>Баєв Артур Артемович</t>
  </si>
  <si>
    <t>Гущіна Ксенія Олександрівна</t>
  </si>
  <si>
    <t>EMQ2024_184</t>
  </si>
  <si>
    <t>Леонтьєв Нікіта Андрійович</t>
  </si>
  <si>
    <t>Ладенко Анастасія Романівна</t>
  </si>
  <si>
    <t>EMQ2024_185</t>
  </si>
  <si>
    <t>Ковальчук Олег Олексійович</t>
  </si>
  <si>
    <t>Надвірнянський ліцей "Престиж" Надвірнянської міської ради Івано-Франківської області</t>
  </si>
  <si>
    <t>Ковальчук Вікторія Олегівна</t>
  </si>
  <si>
    <t>Ковальчук Ольга Олегівна</t>
  </si>
  <si>
    <t>EMQ2024_186</t>
  </si>
  <si>
    <t>Рогів Віталій Михайлович</t>
  </si>
  <si>
    <t>Яворський Олег Андрійович</t>
  </si>
  <si>
    <t>EMQ2024_187</t>
  </si>
  <si>
    <t>Жога Олександр Степанович</t>
  </si>
  <si>
    <t>Насадюк Євген Васильович</t>
  </si>
  <si>
    <t>EMQ2024_188</t>
  </si>
  <si>
    <t>Мушак Назарій Ігорович</t>
  </si>
  <si>
    <t>Насадюк Максим Олександрович</t>
  </si>
  <si>
    <t>EMQ2024_189</t>
  </si>
  <si>
    <t>Нагорний Дмитро Васильович</t>
  </si>
  <si>
    <t>Зварич Андрій Ярославович</t>
  </si>
  <si>
    <t>EMQ2024_190</t>
  </si>
  <si>
    <t>Лаврук Олена Миколаївна</t>
  </si>
  <si>
    <t>Опорний заклад освіти "Загальцівський ліцей" Бородянської селищної ради Київської області</t>
  </si>
  <si>
    <t>Руденко Олександра Вадимівна</t>
  </si>
  <si>
    <t>Біленко Дарина Романівна</t>
  </si>
  <si>
    <t>EMQ2024_191</t>
  </si>
  <si>
    <t>Парфенюк Ірина Григорівна</t>
  </si>
  <si>
    <t>Комунальний заклад «Вінницький ліцей №7 ім. О. Сухомовського»</t>
  </si>
  <si>
    <t>Терещенко Марія Андріївна</t>
  </si>
  <si>
    <t>Зайнетдінов Тимур Олександрович</t>
  </si>
  <si>
    <t>EMQ2024_192</t>
  </si>
  <si>
    <t>Сорокоумова Поліна Артемівна</t>
  </si>
  <si>
    <t>Безносюк Марія Андріївна</t>
  </si>
  <si>
    <t>EMQ2024_193</t>
  </si>
  <si>
    <t>Ободянський Єгор Павлович</t>
  </si>
  <si>
    <t>Костишин Антон Євгенійович</t>
  </si>
  <si>
    <t>EMQ2024_194</t>
  </si>
  <si>
    <t>Самохін Владислав Володимирович</t>
  </si>
  <si>
    <t>Таран Анна Олександрівна</t>
  </si>
  <si>
    <t>EMQ2024_195</t>
  </si>
  <si>
    <t>Жмур Анастасія Андріївна</t>
  </si>
  <si>
    <t>Менделевич Каміла Василівна</t>
  </si>
  <si>
    <t>EMQ2024_196</t>
  </si>
  <si>
    <t>Зінь Оксана Романівна</t>
  </si>
  <si>
    <t>Комунальний заклад Русанівськка гімназія Великодимерської селищної ради Броварського району Київської області</t>
  </si>
  <si>
    <t xml:space="preserve">Кондращенко Поліна Вікторівна </t>
  </si>
  <si>
    <t>Адаменко Анастасів Сергіївна</t>
  </si>
  <si>
    <t>EMQ2024_197</t>
  </si>
  <si>
    <t>Золотар Яна Олександрівна</t>
  </si>
  <si>
    <t>Білозерська загальноосвітня школа І-ІІІ ступенів № 18 Білозерської міської ради Донецької області</t>
  </si>
  <si>
    <t>Карлін Микита</t>
  </si>
  <si>
    <t>Сидоренко Єгор</t>
  </si>
  <si>
    <t>EMQ2024_198</t>
  </si>
  <si>
    <t>Фещук Ксенія</t>
  </si>
  <si>
    <t>Пилипенко Вероніка</t>
  </si>
  <si>
    <t>EMQ2024_199</t>
  </si>
  <si>
    <t>Петренко Ілля</t>
  </si>
  <si>
    <t>Іващенко Анна</t>
  </si>
  <si>
    <t>EMQ2024_200</t>
  </si>
  <si>
    <t>Клинцов Юрій Анатолійович</t>
  </si>
  <si>
    <t>Тахтаулівський опорний НВК імені Самійла Величка Полтавської міської ради</t>
  </si>
  <si>
    <t>Бузина Олександр Сергійович</t>
  </si>
  <si>
    <t>Іленяк Михайло Петрович</t>
  </si>
  <si>
    <t>EMQ2024_201</t>
  </si>
  <si>
    <t>Роман Ольга Олександрівна</t>
  </si>
  <si>
    <t>Навчально виховний комплекс загальноосвітня школа І-ІІІступенів -ліцей м.Добропілля Донецької області</t>
  </si>
  <si>
    <t>Рябоконь Марія Олександрівна</t>
  </si>
  <si>
    <t>Щербак Дар'я Олегівна.</t>
  </si>
  <si>
    <t>EMQ2024_202</t>
  </si>
  <si>
    <t>Сколота Микола Вікторович</t>
  </si>
  <si>
    <t>Лохвицька загальноосвітня школа І-ІІІ ступенів №3</t>
  </si>
  <si>
    <t>Захарченко Юрій</t>
  </si>
  <si>
    <t>Шпитяк Богдан</t>
  </si>
  <si>
    <t>EMQ2024_203</t>
  </si>
  <si>
    <t>Гудак Еріка Павлівна</t>
  </si>
  <si>
    <t>КЗ "Перечинський професійний ліцей" Закарпатської обласної ради</t>
  </si>
  <si>
    <t>Охріменко Андрій Павлович</t>
  </si>
  <si>
    <t>Яцола Евелина Володимирівна</t>
  </si>
  <si>
    <t>EMQ2024_204</t>
  </si>
  <si>
    <t>Шелепець Олександр Михайлович</t>
  </si>
  <si>
    <t>Семаль Аліна Михайлівна</t>
  </si>
  <si>
    <t>EMQ2024_205</t>
  </si>
  <si>
    <t>Грама Стейсі Анастасія Русланівна</t>
  </si>
  <si>
    <t>Панкулич Юрій Анатолійович</t>
  </si>
  <si>
    <t>EMQ2024_206</t>
  </si>
  <si>
    <t>Корінь Олександр Васильович</t>
  </si>
  <si>
    <t>Тайглер Андріян Євгенович</t>
  </si>
  <si>
    <t>EMQ2024_207</t>
  </si>
  <si>
    <t>Семка Ростислав В'ячеславович</t>
  </si>
  <si>
    <t>ЗЗСО І-ІІІ ст. ліцей "ЕДЮКЕЙТЕР"</t>
  </si>
  <si>
    <t>Власенко Даниїл Андрійович</t>
  </si>
  <si>
    <t>Білоус Артем Юрійович</t>
  </si>
  <si>
    <t>EMQ2024_208</t>
  </si>
  <si>
    <t>Тороні Валентина Миколаївна</t>
  </si>
  <si>
    <t>КЗ "Шелестівський ліцей Коломацької селищної ради Богодухівського району Харківської області"</t>
  </si>
  <si>
    <t>Бережна Анастасія Юріївна</t>
  </si>
  <si>
    <t>Крамарь Дар'я Олександрівна</t>
  </si>
  <si>
    <t>EMQ2024_209</t>
  </si>
  <si>
    <t>Біловол Оксана Іванівна</t>
  </si>
  <si>
    <t>КЗ "Харківська гімназія № 42 Харківської міської ради"</t>
  </si>
  <si>
    <t>Ткачук Дар'я Віталіївна</t>
  </si>
  <si>
    <t>Романенко Вікторія Олексіївна</t>
  </si>
  <si>
    <t>EMQ2024_210</t>
  </si>
  <si>
    <t>Біла Олена Андріївна</t>
  </si>
  <si>
    <t>Харківський ліцей №142 Харківської міської ради</t>
  </si>
  <si>
    <t>Балабай Валерія В’ячеславівна</t>
  </si>
  <si>
    <t>Погарська Дарʼя Іванівна</t>
  </si>
  <si>
    <t>EMQ2024_211</t>
  </si>
  <si>
    <t>Філатова Світлана Юріївна</t>
  </si>
  <si>
    <t>Комунальна установа Сумська спеціалізована школа І-ІІІ №17, м.Суми, Сумської області</t>
  </si>
  <si>
    <t>Ткаченко Дар'я Євгеніївна</t>
  </si>
  <si>
    <t>Потомаха Євгенія Миколаївна</t>
  </si>
  <si>
    <t>EMQ2024_212</t>
  </si>
  <si>
    <t>Фесенко Ілля Віталійович</t>
  </si>
  <si>
    <t>Соколов Іван Артемович</t>
  </si>
  <si>
    <t>EMQ2024_213</t>
  </si>
  <si>
    <t>Семенюченко Семен Вікторович</t>
  </si>
  <si>
    <t>Бордунов Святослав Олегович</t>
  </si>
  <si>
    <t>EMQ2024_214</t>
  </si>
  <si>
    <t>Носова Маргарита Андріївна</t>
  </si>
  <si>
    <t>Мурза Катерина Олексіївна</t>
  </si>
  <si>
    <t>EMQ2024_215</t>
  </si>
  <si>
    <t>КЗ "Харківський ліцей № 156 Харківької міської ради"</t>
  </si>
  <si>
    <t>Безвесільній Вадим Дмитрович</t>
  </si>
  <si>
    <t>Мельников Владислав Олексійович</t>
  </si>
  <si>
    <t>EMQ2024_216</t>
  </si>
  <si>
    <t>Лоза Марія Вадимівна</t>
  </si>
  <si>
    <t>Щербак Дарина Артемівна</t>
  </si>
  <si>
    <t>EMQ2024_217</t>
  </si>
  <si>
    <t>Пархоменко Софія Максимівна</t>
  </si>
  <si>
    <t>Ніконова Марія Артемівна</t>
  </si>
  <si>
    <t>EMQ2024_218</t>
  </si>
  <si>
    <t>Коннов Михайло Олександрович</t>
  </si>
  <si>
    <t>Красніков Артем Сергійович</t>
  </si>
  <si>
    <t>EMQ2024_219</t>
  </si>
  <si>
    <t>Баценюк Тимур Юрійович</t>
  </si>
  <si>
    <t>Гладкий Микита Олексійович</t>
  </si>
  <si>
    <t>EMQ2024_220</t>
  </si>
  <si>
    <t>Воронцова Анастасія Сергіївна</t>
  </si>
  <si>
    <t>Фролов Гліб Олександрович</t>
  </si>
  <si>
    <t>EMQ2024_221</t>
  </si>
  <si>
    <t>Богоявленський Денис Дмитрович</t>
  </si>
  <si>
    <t>Добрянський Артур Владиславович</t>
  </si>
  <si>
    <t>EMQ2024_222</t>
  </si>
  <si>
    <t>Морозов Кіріл Юрійович</t>
  </si>
  <si>
    <t>Чердак Єлизавета Андріївна</t>
  </si>
  <si>
    <t>EMQ2024_223</t>
  </si>
  <si>
    <t>Яловчук Кирило Андійович</t>
  </si>
  <si>
    <t>Балабай Анна Олександрівна</t>
  </si>
  <si>
    <t>EMQ2024_224</t>
  </si>
  <si>
    <t>Сотник Маргарита Володимирівна</t>
  </si>
  <si>
    <t>Немилостива Софія Андріївна</t>
  </si>
  <si>
    <t>EMQ2024_225</t>
  </si>
  <si>
    <t>Грибакіна Соф`я Олександрівна</t>
  </si>
  <si>
    <t>Іванова Ксенія Ігорівна</t>
  </si>
  <si>
    <t>EMQ2024_226</t>
  </si>
  <si>
    <t>Братищев Матвей Максимович</t>
  </si>
  <si>
    <t>Геращенко Олександр Олександрович</t>
  </si>
  <si>
    <t>EMQ2024_227</t>
  </si>
  <si>
    <t>Величков Гліб Сергійович</t>
  </si>
  <si>
    <t>Черепов Микита Володимирович</t>
  </si>
  <si>
    <t>EMQ2024_228</t>
  </si>
  <si>
    <t>Косяченко Ліліана Євгенівна</t>
  </si>
  <si>
    <t>Місечко Ксенія Володимирівна</t>
  </si>
  <si>
    <t>EMQ2024_229</t>
  </si>
  <si>
    <t>Лукончик Дар`я Андріївна</t>
  </si>
  <si>
    <t>Шевченко Вероніка Віталіївна</t>
  </si>
  <si>
    <t>EMQ2024_230</t>
  </si>
  <si>
    <t>Кузів Ярослав Васильович</t>
  </si>
  <si>
    <t>Вербʼязька гімназія Нижньоворітської сільської ради</t>
  </si>
  <si>
    <t>Ковач Юрій Юрійович</t>
  </si>
  <si>
    <t>Вотьканич Антоніна Михайлівна</t>
  </si>
  <si>
    <t>EMQ2024_231</t>
  </si>
  <si>
    <t>Мальованчук Тетяна Олександрівна</t>
  </si>
  <si>
    <t>КЗ "Полтавська загальноосвітня школа І-ІІІ ступенів №23 Полтавської міської ради Полтавської області"</t>
  </si>
  <si>
    <t>Пітанік Тимофій Андрійович</t>
  </si>
  <si>
    <t>Ялинник Артем Дмитрович</t>
  </si>
  <si>
    <t>EMQ2024_232</t>
  </si>
  <si>
    <t>Щербина Софія Андріївна</t>
  </si>
  <si>
    <t>Бундалет Анна В'ячеславівна</t>
  </si>
  <si>
    <t>EMQ2024_233</t>
  </si>
  <si>
    <t>Дарвіна Анастасія Володимирівна</t>
  </si>
  <si>
    <t>Медведєв Іван Олексійович</t>
  </si>
  <si>
    <t>EMQ2024_234</t>
  </si>
  <si>
    <t>Михайлюк Ярослав Миколайович</t>
  </si>
  <si>
    <t>Кривенко Денис Юрійович</t>
  </si>
  <si>
    <t>EMQ2024_235</t>
  </si>
  <si>
    <t>Гуржій Данііл Олександрович</t>
  </si>
  <si>
    <t>Голуб Максим Сергійович</t>
  </si>
  <si>
    <t>EMQ2024_236</t>
  </si>
  <si>
    <t>Сибірний Захар Миколайович</t>
  </si>
  <si>
    <t>Яременко Дарія Олегівна</t>
  </si>
  <si>
    <t>EMQ2024_237</t>
  </si>
  <si>
    <t>Чован Анна Олександрівна</t>
  </si>
  <si>
    <t>Жидко Єва Сергіївна</t>
  </si>
  <si>
    <t>EMQ2024_238</t>
  </si>
  <si>
    <t>Дзабаєв Вячеслав Сергійович</t>
  </si>
  <si>
    <t>Лях Софія Сергіївна</t>
  </si>
  <si>
    <t>EMQ2024_239</t>
  </si>
  <si>
    <t>Караханова Мілена Германівна</t>
  </si>
  <si>
    <t>Шапранова Анна Юріївна</t>
  </si>
  <si>
    <t>EMQ2024_240</t>
  </si>
  <si>
    <t>Коляда Давід Юрійович</t>
  </si>
  <si>
    <t>Манько Владислав Олександрович</t>
  </si>
  <si>
    <t>EMQ2024_241</t>
  </si>
  <si>
    <t>Домненко Анастасія Миколаївна</t>
  </si>
  <si>
    <t>Фіялка Дарья Іванівна</t>
  </si>
  <si>
    <t>EMQ2024_242</t>
  </si>
  <si>
    <t>Гиренко Наталія Сергіївна</t>
  </si>
  <si>
    <t>Нижньосироватський ліцей імені Бориса Грінченка Нижньосироватської сільської ради Сумського району Сумської області</t>
  </si>
  <si>
    <t>Руснак Альона Сергіївна</t>
  </si>
  <si>
    <t>Горобченко Єлизавета Олександрівна</t>
  </si>
  <si>
    <t>EMQ2024_243</t>
  </si>
  <si>
    <t>Кондратюк Катерина Валентинівна</t>
  </si>
  <si>
    <t>ЗЗСО "Новодолинський ліцей"</t>
  </si>
  <si>
    <t>Солорова Анастасія Олександрівна</t>
  </si>
  <si>
    <t xml:space="preserve">Мазур Олександра Олегівна </t>
  </si>
  <si>
    <t>EMQ2024_244</t>
  </si>
  <si>
    <t>Осадча Марія Олександрівна</t>
  </si>
  <si>
    <t>Михайлова Аліка Євгенівна</t>
  </si>
  <si>
    <t>EMQ2024_245</t>
  </si>
  <si>
    <t>Мочуляк Матвій Павлович</t>
  </si>
  <si>
    <t>Чекушина Аделія Олександрівна</t>
  </si>
  <si>
    <t>EMQ2024_246</t>
  </si>
  <si>
    <t>Кочубей Марія Андріївна</t>
  </si>
  <si>
    <t>Студінська Дар'я Олександрівна</t>
  </si>
  <si>
    <t>EMQ2024_247</t>
  </si>
  <si>
    <t>Тарковська Інна Павлівна</t>
  </si>
  <si>
    <t>ACE school</t>
  </si>
  <si>
    <t>Геращенко Богдан Олексійович</t>
  </si>
  <si>
    <t>Карабань Віктор Володимирович</t>
  </si>
  <si>
    <t>EMQ2024_248</t>
  </si>
  <si>
    <t>Огородник Вікторія Андріївна</t>
  </si>
  <si>
    <t>Островська Анна Андріївна</t>
  </si>
  <si>
    <t>EMQ2024_249</t>
  </si>
  <si>
    <t>Клочко Анна Олексіївна</t>
  </si>
  <si>
    <t>Свиридовський Микола Валерійович</t>
  </si>
  <si>
    <t>EMQ2024_250</t>
  </si>
  <si>
    <t>Марчук Ігор Володимирович</t>
  </si>
  <si>
    <t>Погребняк Богдан Станіславович</t>
  </si>
  <si>
    <t>EMQ2024_251</t>
  </si>
  <si>
    <t>Муляр Людмила Костянтинівна</t>
  </si>
  <si>
    <t>Білоцерківська гімназія-початкова школа №4</t>
  </si>
  <si>
    <t>Бебес Тимур Миколайович</t>
  </si>
  <si>
    <t>Негода Аліна Олександрівна</t>
  </si>
  <si>
    <t>EMQ2024_252</t>
  </si>
  <si>
    <t>Бебес Ілона Миколаївна</t>
  </si>
  <si>
    <t>Стрільчук Богдан Віталійович</t>
  </si>
  <si>
    <t>EMQ2024_253</t>
  </si>
  <si>
    <t>Катирєва Олена Никанорівна</t>
  </si>
  <si>
    <t>Одеський ліцей №22 Одеської міської ради</t>
  </si>
  <si>
    <t>Чернян Ілля Андрійович</t>
  </si>
  <si>
    <t>Леженко Данііл Володимирович</t>
  </si>
  <si>
    <t>EMQ2024_254</t>
  </si>
  <si>
    <t>Єрощенко Анастасія Юріївна</t>
  </si>
  <si>
    <t>Урум Катерина Віталіївна</t>
  </si>
  <si>
    <t>EMQ2024_255</t>
  </si>
  <si>
    <t>Артемович Валерія Сергіївна</t>
  </si>
  <si>
    <t>Гончарова Дар'я Сергіївна</t>
  </si>
  <si>
    <t>EMQ2024_256</t>
  </si>
  <si>
    <t>Яремчук Марія Янівна</t>
  </si>
  <si>
    <t>Білоус Ольга Віталіївна</t>
  </si>
  <si>
    <t>EMQ2024_257</t>
  </si>
  <si>
    <t>Казарян Наталя Євгеніївна</t>
  </si>
  <si>
    <t>Орлова Олена Сергіївна</t>
  </si>
  <si>
    <t>EMQ2024_258</t>
  </si>
  <si>
    <t>Ткаченко Данило Олександрович</t>
  </si>
  <si>
    <t>Корошніченко Андрій Дмитрович</t>
  </si>
  <si>
    <t>EMQ2024_259</t>
  </si>
  <si>
    <t>Романичева Ірина Сергіївна</t>
  </si>
  <si>
    <t>Гадяцький опорний ліцей імені Лесі Українки Гадяцької міської ради</t>
  </si>
  <si>
    <t>Гайдабура Владислав Станіславович</t>
  </si>
  <si>
    <t>Романків Сергій Михайлович</t>
  </si>
  <si>
    <t>EMQ2024_260</t>
  </si>
  <si>
    <t>Іконніков Максим Олегович</t>
  </si>
  <si>
    <t>Кратенко Владислав Русланович</t>
  </si>
  <si>
    <t>EMQ2024_261</t>
  </si>
  <si>
    <t>Роєнко Олександр Андрійович</t>
  </si>
  <si>
    <t>Сергієнко Тарас Олегович</t>
  </si>
  <si>
    <t>EMQ2024_262</t>
  </si>
  <si>
    <t>Крамчанінов Дмитро Сергійович</t>
  </si>
  <si>
    <t>Зубченко Вікторія Сергіївна</t>
  </si>
  <si>
    <t>EMQ2024_263</t>
  </si>
  <si>
    <t>Воробйова Алла Іванівна</t>
  </si>
  <si>
    <t>Біляївський ліцей №1 Біляївської міської ради Одеського району Одеської області</t>
  </si>
  <si>
    <t>Бодруг Ксенія Миколаївна</t>
  </si>
  <si>
    <t>Желясков Данііл Павлович</t>
  </si>
  <si>
    <t>EMQ2024_264</t>
  </si>
  <si>
    <t>Полубок Вікторія Павлівна</t>
  </si>
  <si>
    <t>Сидорук Марія Сергіївна</t>
  </si>
  <si>
    <t>EMQ2024_265</t>
  </si>
  <si>
    <t>Костриця Катерина Вікторівна</t>
  </si>
  <si>
    <t>Мусуріна Дар'я Сергіївна</t>
  </si>
  <si>
    <t>EMQ2024_266</t>
  </si>
  <si>
    <t>Колосков Артем Ігорович</t>
  </si>
  <si>
    <t>Косенко Данило Євгенович</t>
  </si>
  <si>
    <t>EMQ2024_267</t>
  </si>
  <si>
    <t>Скумбрій Нікіта Євгенович</t>
  </si>
  <si>
    <t>Головчук Іван Сергійович</t>
  </si>
  <si>
    <t>EMQ2024_268</t>
  </si>
  <si>
    <t>Слюсаренко Андрій Денисович</t>
  </si>
  <si>
    <t>Ємельяненко Аристарх Петрович</t>
  </si>
  <si>
    <t>EMQ2024_269</t>
  </si>
  <si>
    <t>Єлізарова Валерія Вадимівна</t>
  </si>
  <si>
    <t>Курдогло Анна Володимирівна</t>
  </si>
  <si>
    <t>EMQ2024_270</t>
  </si>
  <si>
    <t>Балагура Уляна Андріївна</t>
  </si>
  <si>
    <t>Осовецька Ксенія Віталіївна</t>
  </si>
  <si>
    <t>EMQ2024_271</t>
  </si>
  <si>
    <t>Ракша Олена Сергіївна</t>
  </si>
  <si>
    <t xml:space="preserve">КЗ "ДНІПРОРУДНЕНСЬКА СПЕЦІАЛІЗОВАНА ШКОЛА І-ІІІ СТУПЕНІВ "СВІТОЧ" </t>
  </si>
  <si>
    <t>Верещака Данило Олександрович</t>
  </si>
  <si>
    <t>Гурильов Ілля Валентинович</t>
  </si>
  <si>
    <t>EMQ2024_272</t>
  </si>
  <si>
    <t>Сізова Тетяна Петрівна</t>
  </si>
  <si>
    <t>Лапін Артем Романович</t>
  </si>
  <si>
    <t>Коротков Кирило Романович</t>
  </si>
  <si>
    <t>EMQ2024_273</t>
  </si>
  <si>
    <t>Толочик Ірина Олександрівна</t>
  </si>
  <si>
    <t>Березнівський ліцей №1 ім. М.Буховича</t>
  </si>
  <si>
    <t>Тарасюк Іванна Романівна</t>
  </si>
  <si>
    <t>Євтушок Софія Сергіївна</t>
  </si>
  <si>
    <t>EMQ2024_274</t>
  </si>
  <si>
    <t>Шевченко Світлана Вікторівна</t>
  </si>
  <si>
    <t>Роменська загальноосвітня школа І-ІІІ ступенів №11 Роменської міської ради Сумської області</t>
  </si>
  <si>
    <t>Ткачова Анна Дмитрівна</t>
  </si>
  <si>
    <t>Ревенко Марія Олегівна</t>
  </si>
  <si>
    <t>EMQ2024_275</t>
  </si>
  <si>
    <t>Шевченко Олена Романівна</t>
  </si>
  <si>
    <t>Давидов Денис Леонідович</t>
  </si>
  <si>
    <t>Натрусна Анастасія Олексанрівна</t>
  </si>
  <si>
    <t>EMQ2024_276</t>
  </si>
  <si>
    <t>Лабунець Поліна Дмитрівна</t>
  </si>
  <si>
    <t>Шевченко Богдан Сергійович</t>
  </si>
  <si>
    <t>EMQ2024_277</t>
  </si>
  <si>
    <t>Шлапко Андрій Васильович</t>
  </si>
  <si>
    <t>Романюк Олександр Андрійович</t>
  </si>
  <si>
    <t>EMQ2024_278</t>
  </si>
  <si>
    <t>Усик Віктор Андрійович</t>
  </si>
  <si>
    <t>Ткачова Софія Сергіївна</t>
  </si>
  <si>
    <t>EMQ2024_279</t>
  </si>
  <si>
    <t>Рекленко Поліна Сергіївна</t>
  </si>
  <si>
    <t>Пріщенко Анастасія Олександрівна</t>
  </si>
  <si>
    <t>EMQ2024_280</t>
  </si>
  <si>
    <t>Романенко Анастасія Валентинівна</t>
  </si>
  <si>
    <t>Онищенко Владислава</t>
  </si>
  <si>
    <t>EMQ2024_281</t>
  </si>
  <si>
    <t>Харченко Дар'я Олександрівна</t>
  </si>
  <si>
    <t>Лєскова Анастасія Дмитрівна</t>
  </si>
  <si>
    <t>EMQ2024_282</t>
  </si>
  <si>
    <t>Білошицька Анна Юріївна</t>
  </si>
  <si>
    <t>Шкурський Назарій Ярославович</t>
  </si>
  <si>
    <t>EMQ2024_283</t>
  </si>
  <si>
    <t>Майфат Артем</t>
  </si>
  <si>
    <t>Дросдов Дмитро Олександрович</t>
  </si>
  <si>
    <t>EMQ2024_284</t>
  </si>
  <si>
    <t>Матющенко Дарія Олексіївна</t>
  </si>
  <si>
    <t>Король Вікторія Євгеніївна</t>
  </si>
  <si>
    <t>EMQ2024_285</t>
  </si>
  <si>
    <t>Калініченко Віталій Юрійович</t>
  </si>
  <si>
    <t>КЗ "Харківська гімназія № 123 Харківської міської ради"</t>
  </si>
  <si>
    <t>Астахов Руслан Валерійович</t>
  </si>
  <si>
    <t>Артемасова Валерія Віталіївна</t>
  </si>
  <si>
    <t>EMQ2024_286</t>
  </si>
  <si>
    <t>Бєляєва Аліка Ігорівна</t>
  </si>
  <si>
    <t>Булгаков Владислав Андрійович</t>
  </si>
  <si>
    <t>EMQ2024_287</t>
  </si>
  <si>
    <t>Луцик Вероніка Сергіївна</t>
  </si>
  <si>
    <t>Харунжий Захар Вікторович</t>
  </si>
  <si>
    <t>EMQ2024_288</t>
  </si>
  <si>
    <t>Чепіга Єгор Костянтинович</t>
  </si>
  <si>
    <t>Зуєва Софія Русланівна</t>
  </si>
  <si>
    <t>EMQ2024_289</t>
  </si>
  <si>
    <t>Жалейко Олена Григорівна</t>
  </si>
  <si>
    <t>Новоюр'ївська гімназія Вільнозапорізької ОТГ Баштанського району</t>
  </si>
  <si>
    <t>Малашевська Софія Сергіївна</t>
  </si>
  <si>
    <t>Довгаренко Ілля Анатолійович</t>
  </si>
  <si>
    <t>EMQ2024_290</t>
  </si>
  <si>
    <t>Шинкарик Іван Васильович, Процик Марія Миколаївна</t>
  </si>
  <si>
    <t>Тернопільський кооперативний фаховий коледж</t>
  </si>
  <si>
    <t>Цевух Наталія Ігорівна</t>
  </si>
  <si>
    <t>Скакун Аліна Михайлівна</t>
  </si>
  <si>
    <t>EMQ2024_291</t>
  </si>
  <si>
    <t>Годована Софія Василівна</t>
  </si>
  <si>
    <t>Горбаль Дарина Миколаївна</t>
  </si>
  <si>
    <t>EMQ2024_292</t>
  </si>
  <si>
    <t>Макара Ірина Ярославівна</t>
  </si>
  <si>
    <t>Тивонюк Ірина Віталіївна</t>
  </si>
  <si>
    <t>EMQ2024_293</t>
  </si>
  <si>
    <t>Середа Валентин Євгенович</t>
  </si>
  <si>
    <t>Яцків Олена Богданівна</t>
  </si>
  <si>
    <t>EMQ2024_294</t>
  </si>
  <si>
    <t>Шапран Вікторія Степанівна</t>
  </si>
  <si>
    <t>КЗ "Центральноукраїнський науковий ліцей-інтернат"</t>
  </si>
  <si>
    <t>Трикозенко Даріна Дмитрівна</t>
  </si>
  <si>
    <t>Хуторна Анастасія Сергіївна</t>
  </si>
  <si>
    <t>EMQ2024_295</t>
  </si>
  <si>
    <t>Ілящет Альбіна Олександрівна</t>
  </si>
  <si>
    <t>EMQ2024_296</t>
  </si>
  <si>
    <t>Мокряк Варвара Максимівна</t>
  </si>
  <si>
    <t>EMQ2024_297</t>
  </si>
  <si>
    <t>Кириченко Максим Андрійович</t>
  </si>
  <si>
    <t>Брижатюк Дмитро Андрійович</t>
  </si>
  <si>
    <t>EMQ2024_298</t>
  </si>
  <si>
    <t>Бик Мирослава Богданівна</t>
  </si>
  <si>
    <t>КЗ"Сокальська МАНУМ імені Ігоря Богачевського"</t>
  </si>
  <si>
    <t xml:space="preserve">Полішко Артем </t>
  </si>
  <si>
    <t>Шимелюк Валера Сергійович</t>
  </si>
  <si>
    <t>EMQ2024_299</t>
  </si>
  <si>
    <t>Крупська Вікторія Павлівна</t>
  </si>
  <si>
    <t>Підчеха Людмила Андріївна</t>
  </si>
  <si>
    <t>EMQ2024_300</t>
  </si>
  <si>
    <t>Волос Матвій Олегович</t>
  </si>
  <si>
    <t>Курій Анастасія Романівна</t>
  </si>
  <si>
    <t>EMQ2024_301</t>
  </si>
  <si>
    <t>Славінська Світлана Іванівна</t>
  </si>
  <si>
    <t>Ліцей с.Радівка Калинівської міської ради Вінницької області</t>
  </si>
  <si>
    <t>Поліщук Вікторія Сергіївна</t>
  </si>
  <si>
    <t>Солошак Ірина Михайлівна</t>
  </si>
  <si>
    <t>EMQ2024_302</t>
  </si>
  <si>
    <t>Бондар Євген Віталійович</t>
  </si>
  <si>
    <t>Колдін Богдан Сергійович</t>
  </si>
  <si>
    <t>EMQ2024_303</t>
  </si>
  <si>
    <t>Бельмас Дар'я Володимирівна</t>
  </si>
  <si>
    <t>Яремчук Аліна Андріївна</t>
  </si>
  <si>
    <t>EMQ2024_304</t>
  </si>
  <si>
    <t>Кардаш Денис Володимирович</t>
  </si>
  <si>
    <t>Горностай Римма Олександрівна</t>
  </si>
  <si>
    <t>EMQ2024_305</t>
  </si>
  <si>
    <t>Горішна Марта Олександрівна</t>
  </si>
  <si>
    <t>Середня загальноосвітня школа 77 з поглидленим вивченням економіки та управлінської діяльності</t>
  </si>
  <si>
    <t>Рудак Назар Олексійович</t>
  </si>
  <si>
    <t>Марадь Святослав Васильович</t>
  </si>
  <si>
    <t>EMQ2024_306</t>
  </si>
  <si>
    <t>Кусий Назар Ігорович</t>
  </si>
  <si>
    <t>Дмитрик Тарас Володимирович</t>
  </si>
  <si>
    <t>EMQ2024_307</t>
  </si>
  <si>
    <t>Смірнова Ліза Андріївна</t>
  </si>
  <si>
    <t>Устяк Аліса Юріївна</t>
  </si>
  <si>
    <t>EMQ2024_308</t>
  </si>
  <si>
    <t>Микитів Дмитро Іванович</t>
  </si>
  <si>
    <t>Воробій Данило Сергійович</t>
  </si>
  <si>
    <t>EMQ2024_309</t>
  </si>
  <si>
    <t>Бабій Юрій Андрійович</t>
  </si>
  <si>
    <t>Качмар Віталій Степанович</t>
  </si>
  <si>
    <t>EMQ2024_310</t>
  </si>
  <si>
    <t>Ярошевич Марта Іванівна</t>
  </si>
  <si>
    <t>Петрів Уляна Богданівна</t>
  </si>
  <si>
    <t>EMQ2024_311</t>
  </si>
  <si>
    <t>Лавринів Олександр</t>
  </si>
  <si>
    <t>Павліш Денис Віталійович</t>
  </si>
  <si>
    <t>EMQ2024_312</t>
  </si>
  <si>
    <t>Вопленко Єва Юріївна</t>
  </si>
  <si>
    <t>Плуталова Каміла Олегівна</t>
  </si>
  <si>
    <t>EMQ2024_313</t>
  </si>
  <si>
    <t>Кінаш Анна Андріївна</t>
  </si>
  <si>
    <t>Бойко Вікторія Вікторівна</t>
  </si>
  <si>
    <t>EMQ2024_314</t>
  </si>
  <si>
    <t>Ходачек Ольга Вікторівна</t>
  </si>
  <si>
    <t>Волос Анастасія Андріївна</t>
  </si>
  <si>
    <t>EMQ2024_315</t>
  </si>
  <si>
    <t>Нартова Тетяна Олександрівна</t>
  </si>
  <si>
    <t>Хрестищенська гімназія Красноградської міської ради Харківської області</t>
  </si>
  <si>
    <t>Калайгорода Владислава Владиславівна</t>
  </si>
  <si>
    <t>Лобач Ангеліна Петрівна</t>
  </si>
  <si>
    <t>EMQ2024_316</t>
  </si>
  <si>
    <t>Таран Ярослава Олександрівна</t>
  </si>
  <si>
    <t>Сумец Ярослав Олегович</t>
  </si>
  <si>
    <t>Салій Діана Павлівна</t>
  </si>
  <si>
    <t>EMQ2024_317</t>
  </si>
  <si>
    <t>Михно Надія Іванівна</t>
  </si>
  <si>
    <t>Соснівська загальноосвітня школа І-ІІІ ступенів № 14</t>
  </si>
  <si>
    <t>Карпів Вероніка Михайлівна</t>
  </si>
  <si>
    <t>Сагайдак Анна Андріївна</t>
  </si>
  <si>
    <t>EMQ2024_318</t>
  </si>
  <si>
    <t>Карпів Вікторія Михайлівна</t>
  </si>
  <si>
    <t>Попович Яніна Володимирівна</t>
  </si>
  <si>
    <t>EMQ2024_319</t>
  </si>
  <si>
    <t>Захарова Єлизавета Олександрівна</t>
  </si>
  <si>
    <t>Василюк Вікторія Михайлівна</t>
  </si>
  <si>
    <t>EMQ2024_320</t>
  </si>
  <si>
    <t xml:space="preserve"> Гладкий Андрій Григорович</t>
  </si>
  <si>
    <t>Зеленодольський ліцей Зеленодольської міської ради Дніпропетровської області</t>
  </si>
  <si>
    <t xml:space="preserve">Хіщенко Анастасія Юріївна
</t>
  </si>
  <si>
    <t>Тупіконь Володимир Андрійович</t>
  </si>
  <si>
    <t>EMQ2024_321</t>
  </si>
  <si>
    <t>Малик Єлизавета Валеріївна</t>
  </si>
  <si>
    <t>Медвідьова Анастасія Максимівна</t>
  </si>
  <si>
    <t>EMQ2024_322</t>
  </si>
  <si>
    <t>Зубова Вікторія Олександрівна</t>
  </si>
  <si>
    <t>Пасічник Родіон Володимирович</t>
  </si>
  <si>
    <t>EMQ2024_323</t>
  </si>
  <si>
    <t>Реусенко Данило Костянтинович</t>
  </si>
  <si>
    <t>Богданов Руслан Михайлович</t>
  </si>
  <si>
    <t>EMQ2024_324</t>
  </si>
  <si>
    <t>Скоробагатько Валерія Сергіївна</t>
  </si>
  <si>
    <t>Шведова Аліна Олександрівна</t>
  </si>
  <si>
    <t>EMQ2024_325</t>
  </si>
  <si>
    <t>Шоломіцький Віталій Віталійович</t>
  </si>
  <si>
    <t>Колпак Катерина Олександрівна</t>
  </si>
  <si>
    <t>EMQ2024_326</t>
  </si>
  <si>
    <t>Борисенко Віталіна Вікторівна</t>
  </si>
  <si>
    <t>Лукомець Кіріл Олександрович</t>
  </si>
  <si>
    <t>EMQ2024_327</t>
  </si>
  <si>
    <t>Веліканов Денис Дмитрович</t>
  </si>
  <si>
    <t>Сиродоєв Павло Сергійович</t>
  </si>
  <si>
    <t>EMQ2024_328</t>
  </si>
  <si>
    <t>Козаченко Ганна Миколаївна</t>
  </si>
  <si>
    <t>Смірнова Анна Дмитрівна</t>
  </si>
  <si>
    <t>EMQ2024_329</t>
  </si>
  <si>
    <t>Літовкіна Анастасія Андріївна</t>
  </si>
  <si>
    <t>Капінус Юліан Олександрович</t>
  </si>
  <si>
    <t>EMQ2024_330</t>
  </si>
  <si>
    <t>Піскун Вероніка Сергіївна</t>
  </si>
  <si>
    <t>Стаднік Анастасія Юріївна</t>
  </si>
  <si>
    <t>EMQ2024_331</t>
  </si>
  <si>
    <t>Раца Тимур Ігорович</t>
  </si>
  <si>
    <t>Шелест Даря Сергіївна</t>
  </si>
  <si>
    <t>EMQ2024_332</t>
  </si>
  <si>
    <t>Скіра Тетяна Миколаївна</t>
  </si>
  <si>
    <t>Мокротинський ЗЗСО І-ІІІ ступенів</t>
  </si>
  <si>
    <t>Янкович Наталія Василівна</t>
  </si>
  <si>
    <t>Кардаш Святослав Тарасович</t>
  </si>
  <si>
    <t>EMQ2024_333</t>
  </si>
  <si>
    <t>Куць Світлана Ярославівна</t>
  </si>
  <si>
    <t>Жезло Богдана Андріївна</t>
  </si>
  <si>
    <t>Ной Марта Романівна</t>
  </si>
  <si>
    <t>EMQ2024_334</t>
  </si>
  <si>
    <t>Пономаренко Оксана Миколаївна</t>
  </si>
  <si>
    <t>Колонтаївський ліцей Краснокутської селищної ради Богодухівського району Харківської області</t>
  </si>
  <si>
    <t>Салашна Євгенія Сергіївна</t>
  </si>
  <si>
    <t>Кулик Маргарита Вікторівна</t>
  </si>
  <si>
    <t>EMQ2024_335</t>
  </si>
  <si>
    <t>Казаков Ігор Олексійович</t>
  </si>
  <si>
    <t>Зозуля Владислав Сергійович</t>
  </si>
  <si>
    <t>EMQ2024_336</t>
  </si>
  <si>
    <t>Красножон Тетяна Вікторівна</t>
  </si>
  <si>
    <t>Ліцей "Ерудит" Монастирищенської міської ради Черкаської області</t>
  </si>
  <si>
    <t>Дорош Денис Олегович</t>
  </si>
  <si>
    <t>Стрілецька Анастасія Вячеславівна</t>
  </si>
  <si>
    <t>EMQ2024_337</t>
  </si>
  <si>
    <t>Суржиков Дмитро Вікторович</t>
  </si>
  <si>
    <t>Карпенко Дар'я Дмитрівна</t>
  </si>
  <si>
    <t>EMQ2024_338</t>
  </si>
  <si>
    <t>Павлученко Володимир Сергійович</t>
  </si>
  <si>
    <t>Кирпа Матвій Михайлович</t>
  </si>
  <si>
    <t>EMQ2024_339</t>
  </si>
  <si>
    <t>Мойсей М.В.</t>
  </si>
  <si>
    <t>Тарасовецький ліцей Ванчиковецької сільської ради Чернівецького району Чернівецької області</t>
  </si>
  <si>
    <t>Лупой Аріна</t>
  </si>
  <si>
    <t>Ворнік Кароліна</t>
  </si>
  <si>
    <t>EMQ2024_340</t>
  </si>
  <si>
    <t>Ністрян Людмила</t>
  </si>
  <si>
    <t>Пасат Алекс</t>
  </si>
  <si>
    <t>Коцюба Лія</t>
  </si>
  <si>
    <t>EMQ2024_341</t>
  </si>
  <si>
    <t>Безушка Лариса Сергіївна</t>
  </si>
  <si>
    <t>Вирнов Дмитро Юрійович</t>
  </si>
  <si>
    <t>Андрунаті Андрея Марінівна</t>
  </si>
  <si>
    <t>EMQ2024_342</t>
  </si>
  <si>
    <t>Безпалько Олена Володимирівна</t>
  </si>
  <si>
    <t>Голованівський ліцей ім.Т.Г.Шевченка Голованівської селищної ради</t>
  </si>
  <si>
    <t>Глобенко Анна Анатоліївна</t>
  </si>
  <si>
    <t>Швець Дарія Олександрівна</t>
  </si>
  <si>
    <t>EMQ2024_343</t>
  </si>
  <si>
    <t>Радько Софія Олександрівна</t>
  </si>
  <si>
    <t>Парахонько Анна Павлівна</t>
  </si>
  <si>
    <t>EMQ2024_344</t>
  </si>
  <si>
    <t>Шварц Анастасія В'ячеславівна</t>
  </si>
  <si>
    <t>Гембар Єва Станіславівна</t>
  </si>
  <si>
    <t>EMQ2024_345</t>
  </si>
  <si>
    <t>Войцеховський Владислав Олександрович</t>
  </si>
  <si>
    <t>Свистунов Дмитро Миколайович</t>
  </si>
  <si>
    <t>EMQ2024_346</t>
  </si>
  <si>
    <t>Іванков Олександр Олександрович</t>
  </si>
  <si>
    <t>Копієвський Владислав Сергійович</t>
  </si>
  <si>
    <t>EMQ2024_347</t>
  </si>
  <si>
    <t>Пархоменко Оксана Олександрівна</t>
  </si>
  <si>
    <t>"Західно-Дніпровський центр професійно-технічної освіти"</t>
  </si>
  <si>
    <t>Арустамян Ярослав Русланович</t>
  </si>
  <si>
    <t>Андрощук Максим Володимирович</t>
  </si>
  <si>
    <t>EMQ2024_348</t>
  </si>
  <si>
    <t>Козак Людмила Миколаївна</t>
  </si>
  <si>
    <t>Опорний заклад Почаївська ЗОШ І-ІІІ ступенів</t>
  </si>
  <si>
    <t>Черпалюк Вікторія Володимирівна</t>
  </si>
  <si>
    <t>Волинець Аріадна Русланівна</t>
  </si>
  <si>
    <t>EMQ2024_349</t>
  </si>
  <si>
    <t>Романюк Тетяна Іванівна</t>
  </si>
  <si>
    <t>Сімора Вадим Збігневич</t>
  </si>
  <si>
    <t>Лисевич Домінікія Андріївна</t>
  </si>
  <si>
    <t>EMQ2024_350</t>
  </si>
  <si>
    <t>Никончук Наталя Дмитрівна</t>
  </si>
  <si>
    <t>Комунальний заклад "Вінницький ліцей №27"</t>
  </si>
  <si>
    <t>Сандранчук Дарина Олексіївна</t>
  </si>
  <si>
    <t>Верич Матвій Іванович</t>
  </si>
  <si>
    <t>EMQ2024_351</t>
  </si>
  <si>
    <t>Яцків Ольга Андріївна</t>
  </si>
  <si>
    <t>Шевченко Олександр Олександрович</t>
  </si>
  <si>
    <t>EMQ2024_352</t>
  </si>
  <si>
    <t>Сухорукова Анастасія Сергіївна</t>
  </si>
  <si>
    <t>Склонна Марія Ігорівна</t>
  </si>
  <si>
    <t>EMQ2024_353</t>
  </si>
  <si>
    <t>Завальнюк Анастасія Вадимівна</t>
  </si>
  <si>
    <t>Танасієнко Анастасія Олегівна</t>
  </si>
  <si>
    <t>EMQ2024_354</t>
  </si>
  <si>
    <t>Кравцов Даніїл Романович</t>
  </si>
  <si>
    <t>Дусанюк Денис Сергійович</t>
  </si>
  <si>
    <t>EMQ2024_355</t>
  </si>
  <si>
    <t>Ребрій Данило Євгенович</t>
  </si>
  <si>
    <t>Рябоконь Леонід Сергійович</t>
  </si>
  <si>
    <t>EMQ2024_356</t>
  </si>
  <si>
    <t>Тишкевич Ілля Володимирович</t>
  </si>
  <si>
    <t>Письменний Іван Васильович</t>
  </si>
  <si>
    <t>EMQ2024_357</t>
  </si>
  <si>
    <t>Вовк Віктор Володимирович</t>
  </si>
  <si>
    <t>Вихристюк Максим Віталійович</t>
  </si>
  <si>
    <t>EMQ2024_358</t>
  </si>
  <si>
    <t>Дратована Віталіна Олександрівна</t>
  </si>
  <si>
    <t>Трифоненко Дарія Сергіївна</t>
  </si>
  <si>
    <t>EMQ2024_359</t>
  </si>
  <si>
    <t>Зінчук Вікторія Володимирівна</t>
  </si>
  <si>
    <t>НВК № 167 з поглибленим вивченням німецької мови (спеціалізована школа І ступеня-гімназія) м. Києва</t>
  </si>
  <si>
    <t>Васьковський Ілля Миколайович</t>
  </si>
  <si>
    <t>EMQ2024_360</t>
  </si>
  <si>
    <t>Жорник Маргарита Володимирівна</t>
  </si>
  <si>
    <t>Варова Світлана Леонідівна</t>
  </si>
  <si>
    <t>EMQ2024_361</t>
  </si>
  <si>
    <t>Рижкова Дар'я</t>
  </si>
  <si>
    <t>Киштимова Діана</t>
  </si>
  <si>
    <t>EMQ2024_362</t>
  </si>
  <si>
    <t>Івасишина Марія Єгорівна</t>
  </si>
  <si>
    <t>Гусакова Валерія Кириллівна</t>
  </si>
  <si>
    <t>EMQ2024_363</t>
  </si>
  <si>
    <t>Кубрак Нікіта</t>
  </si>
  <si>
    <t>Молодцов Артем</t>
  </si>
  <si>
    <t>EMQ2024_364</t>
  </si>
  <si>
    <t>Струков Олександр Олегович</t>
  </si>
  <si>
    <t>Єремов Богдан Михайлович</t>
  </si>
  <si>
    <t>EMQ2024_365</t>
  </si>
  <si>
    <t>Груздов Владислав Володимирович</t>
  </si>
  <si>
    <t>Самелюк Захар Петрович</t>
  </si>
  <si>
    <t>EMQ2024_366</t>
  </si>
  <si>
    <t>Стасюк Єгор Костянтинович</t>
  </si>
  <si>
    <t>Сокол Сергій Сергійович</t>
  </si>
  <si>
    <t>EMQ2024_367</t>
  </si>
  <si>
    <t>Сич Соломія Олександрівна</t>
  </si>
  <si>
    <t>Низовець Вероніка В'ячеславівна</t>
  </si>
  <si>
    <t>EMQ2024_368</t>
  </si>
  <si>
    <t>Мулокас Домініка</t>
  </si>
  <si>
    <t>EMQ2024_369</t>
  </si>
  <si>
    <t>Моргаленко Марк Русланович</t>
  </si>
  <si>
    <t>Долобан Афанасій Віталійович</t>
  </si>
  <si>
    <t>EMQ2024_370</t>
  </si>
  <si>
    <t>Іщенко Ніка Іванівна</t>
  </si>
  <si>
    <t>Наказнюк Лілія Бориславівна</t>
  </si>
  <si>
    <t>EMQ2024_371</t>
  </si>
  <si>
    <t>Кришемінська Єва Вікторівна</t>
  </si>
  <si>
    <t>Гунько Катерина Юріївна</t>
  </si>
  <si>
    <t>EMQ2024_372</t>
  </si>
  <si>
    <t>Ніштун Діана Олександрівна</t>
  </si>
  <si>
    <t>Сорока Софія Олександрівна</t>
  </si>
  <si>
    <t>EMQ2024_373</t>
  </si>
  <si>
    <t>Моргаленко Матвій Русланович</t>
  </si>
  <si>
    <t>Пекарський Рустам В'ячеславович</t>
  </si>
  <si>
    <t>EMQ2024_374</t>
  </si>
  <si>
    <t>Любченко Ілля</t>
  </si>
  <si>
    <t>EMQ2024_375</t>
  </si>
  <si>
    <t>Шерстньов Єгор Володимирович</t>
  </si>
  <si>
    <t>Сахацький Артем Вікторович</t>
  </si>
  <si>
    <t>EMQ2024_376</t>
  </si>
  <si>
    <t>Степаненко Ірина Петрівна</t>
  </si>
  <si>
    <t>КЗ Слобожанський ліцей №2 Слобожанської селищної ради Чугуївського району харківської області</t>
  </si>
  <si>
    <t>Макаренко Анастасія Володимирівна</t>
  </si>
  <si>
    <t>Мінько Єва Сергіївна</t>
  </si>
  <si>
    <t>EMQ2024_377</t>
  </si>
  <si>
    <t>Смиковська Лариса Володимирівна</t>
  </si>
  <si>
    <t>Міжнародна американська школа і університет ( AISU )</t>
  </si>
  <si>
    <t>Незабудій Уляна Володимирівна</t>
  </si>
  <si>
    <t>Борякіна Ірина Олександрівна</t>
  </si>
  <si>
    <t>EMQ2024_378</t>
  </si>
  <si>
    <t>Новіков Тимур Олександрович</t>
  </si>
  <si>
    <t>EMQ2024_379</t>
  </si>
  <si>
    <t>Свищук Володимир Андрійович</t>
  </si>
  <si>
    <t>EMQ2024_380</t>
  </si>
  <si>
    <t>Шендирук Наталія Мирославівна</t>
  </si>
  <si>
    <t>ВСП «Гімназія «Гармонія» Галицького фахового коледжу імені В’ячеслава Чорновола»</t>
  </si>
  <si>
    <t>Іванів Ганна Іванівна</t>
  </si>
  <si>
    <t>Бачинська Соломія Юріївн</t>
  </si>
  <si>
    <t>EMQ2024_381</t>
  </si>
  <si>
    <t>Шевченко Софія Юріївна</t>
  </si>
  <si>
    <t>Кучер Наталія Сергіївна</t>
  </si>
  <si>
    <t>EMQ2024_382</t>
  </si>
  <si>
    <t>Рибун Софія-Марія Володимирівна</t>
  </si>
  <si>
    <t>Литвинчук Наталія Петрівна</t>
  </si>
  <si>
    <t>EMQ2024_383</t>
  </si>
  <si>
    <t>Кошпаренко Арсен Романович</t>
  </si>
  <si>
    <t>Бойчук Богдан Віталійович</t>
  </si>
  <si>
    <t>EMQ2024_384</t>
  </si>
  <si>
    <t>Гловак Святослав Володимирович</t>
  </si>
  <si>
    <t>Вархоляк Мар’ян Віталійович</t>
  </si>
  <si>
    <t>EMQ2024_385</t>
  </si>
  <si>
    <t>Вознюк Олег Юрійович</t>
  </si>
  <si>
    <t>Комбуль Дмитро Васильович</t>
  </si>
  <si>
    <t>EMQ2024_386</t>
  </si>
  <si>
    <t>Фаб’ян Соломія Віталіївна</t>
  </si>
  <si>
    <t>Юріїв Каріна Русланівна</t>
  </si>
  <si>
    <t>EMQ2024_387</t>
  </si>
  <si>
    <t>Єленков Олексій Валерійович</t>
  </si>
  <si>
    <t>ТОВ "ГІМНАЗІЯ ФРІДОМСКУЛ"</t>
  </si>
  <si>
    <t xml:space="preserve">Червацька Марія Олегівна
</t>
  </si>
  <si>
    <t>Скрягіна Анастасія Володимирівна</t>
  </si>
  <si>
    <t>EMQ2024_388</t>
  </si>
  <si>
    <t>Чорновол Назар Володимирович</t>
  </si>
  <si>
    <t>Скрягін Артем Володимирович</t>
  </si>
  <si>
    <t>EMQ2024_389</t>
  </si>
  <si>
    <t>Бондаренко Святослав Ігорович</t>
  </si>
  <si>
    <t>Заіка Дмитро Валентинович</t>
  </si>
  <si>
    <t>EMQ2024_390</t>
  </si>
  <si>
    <t>Маковенко Людмила Олександрівна</t>
  </si>
  <si>
    <t>Середня загальноосвітня школа №162 м. Києва</t>
  </si>
  <si>
    <t>Пікуля Карина Олександрівна</t>
  </si>
  <si>
    <t xml:space="preserve">Кудрявцева Софія Олексіївна </t>
  </si>
  <si>
    <t>EMQ2024_391</t>
  </si>
  <si>
    <t>Андрієнко Олексій Анатолійович</t>
  </si>
  <si>
    <t>Семінський Михайло Максимович</t>
  </si>
  <si>
    <t>EMQ2024_392</t>
  </si>
  <si>
    <t>Наводна Анастасія Євгенівна</t>
  </si>
  <si>
    <t>Озерова Маргарита Костянтинівна</t>
  </si>
  <si>
    <t>EMQ2024_393</t>
  </si>
  <si>
    <t>Шута Тетяна Олексіївна</t>
  </si>
  <si>
    <t>Тищук Діана Валентинівна</t>
  </si>
  <si>
    <t>EMQ2024_394</t>
  </si>
  <si>
    <t>Грубляк Оксана Михайлівна</t>
  </si>
  <si>
    <t>Чернівецький ліцей 18 Чернівецької міської ради</t>
  </si>
  <si>
    <t>Нестеренко Валентин Валентинович</t>
  </si>
  <si>
    <t>Рудик Ірина Вадимівна</t>
  </si>
  <si>
    <t>EMQ2024_395</t>
  </si>
  <si>
    <t>Кожухар Надія Михайлівна</t>
  </si>
  <si>
    <t>Коцюбинський ліцей №2 Коцюбинської селищної ради</t>
  </si>
  <si>
    <t>Болдін Дмитро Вячеславович</t>
  </si>
  <si>
    <t>Касянчук Владислав Сергійович</t>
  </si>
  <si>
    <t>EMQ2024_396</t>
  </si>
  <si>
    <t>Бурко Марія Богданівна</t>
  </si>
  <si>
    <t>Великомостівський ліцей</t>
  </si>
  <si>
    <t>Балко Демʼян Романович</t>
  </si>
  <si>
    <t>EMQ2024_397</t>
  </si>
  <si>
    <t>Волощук Мар'яна Павлівна</t>
  </si>
  <si>
    <t>Кузьма Вікторія Володимирівна</t>
  </si>
  <si>
    <t>Тарас Софія Романівна</t>
  </si>
  <si>
    <t>EMQ2024_398</t>
  </si>
  <si>
    <t>Хомич Денис Юрійович</t>
  </si>
  <si>
    <t>Балко Максим Іванович</t>
  </si>
  <si>
    <t>EMQ2024_399</t>
  </si>
  <si>
    <t>Кірик Софія Юріївна</t>
  </si>
  <si>
    <t>Груба Марта Романівна</t>
  </si>
  <si>
    <t>EMQ2024_400</t>
  </si>
  <si>
    <t>Біловус Оксана Миколаївна</t>
  </si>
  <si>
    <t>Навроцький Роман Михайлович</t>
  </si>
  <si>
    <t>Калинюк Максим Віталійович</t>
  </si>
  <si>
    <t>EMQ2024_401</t>
  </si>
  <si>
    <t>Угонь Анастасія Павлівна</t>
  </si>
  <si>
    <t>Крук Єлизавета Романівна</t>
  </si>
  <si>
    <t>EMQ2024_402</t>
  </si>
  <si>
    <t>Дмитраш Ірина Романівна</t>
  </si>
  <si>
    <t>Білаш Олеся Андріївна</t>
  </si>
  <si>
    <t>EMQ2024_403</t>
  </si>
  <si>
    <t>Луцко Віталій Романович</t>
  </si>
  <si>
    <t>Юсько Давид Романович</t>
  </si>
  <si>
    <t>EMQ2024_404</t>
  </si>
  <si>
    <t>Бучма Олена Андріївна</t>
  </si>
  <si>
    <t>Осташевська Олена Андріївна</t>
  </si>
  <si>
    <t>EMQ2024_405</t>
  </si>
  <si>
    <t>Чорній Софія Володимирівна</t>
  </si>
  <si>
    <t>Спічак Софія Романівна</t>
  </si>
  <si>
    <t>EMQ2024_406</t>
  </si>
  <si>
    <t>Мельников Віталій Миколайович</t>
  </si>
  <si>
    <t>Боянецький Василь Степанович</t>
  </si>
  <si>
    <t>EMQ2024_407</t>
  </si>
  <si>
    <t xml:space="preserve">Шафарук Василина Романівна
</t>
  </si>
  <si>
    <t xml:space="preserve">Герасимчук Марія Василівна </t>
  </si>
  <si>
    <t>EMQ2024_408</t>
  </si>
  <si>
    <t>Куць Макарій Ігорович</t>
  </si>
  <si>
    <t>Репетацький Олег Олександрович</t>
  </si>
  <si>
    <t>EMQ2024_409</t>
  </si>
  <si>
    <t>Петрович Віктор Володимирович</t>
  </si>
  <si>
    <t>Центр освіти "My School"</t>
  </si>
  <si>
    <t>EMQ2024_410</t>
  </si>
  <si>
    <t>Сєнакосова Наталія Миколаївна</t>
  </si>
  <si>
    <t>Середня загальноосвітня школа № 140 м. Києва</t>
  </si>
  <si>
    <t>Андрієвська Софія Ігорівна</t>
  </si>
  <si>
    <t>Костромін Дмитро Сергійович</t>
  </si>
  <si>
    <t>EMQ2024_411</t>
  </si>
  <si>
    <t>Гречук Віктор Васильович</t>
  </si>
  <si>
    <t>ТОВ "Новопечерська школа-ліцей І – ІІІ рівнів"</t>
  </si>
  <si>
    <t>Бардок Вікторія Дмитрівна</t>
  </si>
  <si>
    <t>Ісупов Михайло Дмитрович</t>
  </si>
  <si>
    <t>EMQ2024_412</t>
  </si>
  <si>
    <t>Шевченко Анна Миколаївна</t>
  </si>
  <si>
    <t>Головащенко Марія Артемівна</t>
  </si>
  <si>
    <t>EMQ2024_413</t>
  </si>
  <si>
    <t>Горай Людмила Володимирівна</t>
  </si>
  <si>
    <t>ЗОШ №70 м.Києва</t>
  </si>
  <si>
    <t>Макухін Іван Геннадійович</t>
  </si>
  <si>
    <t>Бодяк Володимир Олександрович</t>
  </si>
  <si>
    <t>EMQ2024_414</t>
  </si>
  <si>
    <t>Борисова Анна Василівна</t>
  </si>
  <si>
    <t>Яременко Анастасія Денисівна</t>
  </si>
  <si>
    <t>EMQ2024_415</t>
  </si>
  <si>
    <t>Лемішко Андрій Ігорович</t>
  </si>
  <si>
    <t>Макарчук Даниїл Максимович</t>
  </si>
  <si>
    <t>EMQ2024_416</t>
  </si>
  <si>
    <t>Корнієнко Світлана Іванівна</t>
  </si>
  <si>
    <t>Ціпківська гімназія Краснолуцької сільської ради</t>
  </si>
  <si>
    <t>Гусак Ярослав Андрійович</t>
  </si>
  <si>
    <t>Усик Руслана Русланівна</t>
  </si>
  <si>
    <t>EMQ2024_417</t>
  </si>
  <si>
    <t>Павленко Людмила Василівна</t>
  </si>
  <si>
    <t>Кременчуцька гімназія № 1 Кременчуцької міської ради Кременчуцького району Полтавської області</t>
  </si>
  <si>
    <t>Світлична Мілана Ігорівна</t>
  </si>
  <si>
    <t>Дмитренко Вікторія Олексіївна</t>
  </si>
  <si>
    <t>EMQ2024_418</t>
  </si>
  <si>
    <t>Доценко Юлія Євгеніївна</t>
  </si>
  <si>
    <t>Шімків Єгор Юрійович</t>
  </si>
  <si>
    <t>EMQ2024_419</t>
  </si>
  <si>
    <t>Гайдук Дмитрій Валерійович</t>
  </si>
  <si>
    <t>Кушнарьов Олексій Олексійович</t>
  </si>
  <si>
    <t>EMQ2024_420</t>
  </si>
  <si>
    <t>Кривошап Наталія Олексіївна</t>
  </si>
  <si>
    <t>Ямпільська загальноосвітня школа І-ІІІ ступенів №2 Ямпільської селищної ради</t>
  </si>
  <si>
    <t>Марченко Юлія Сергіївна</t>
  </si>
  <si>
    <t>Терентьєва Валерія Сергіївна</t>
  </si>
  <si>
    <t>EMQ2024_421</t>
  </si>
  <si>
    <t>Тарасенко Віталій Вячеславович</t>
  </si>
  <si>
    <t xml:space="preserve"> Петраков В'ячеслав Анатолійович</t>
  </si>
  <si>
    <t>EMQ2024_422</t>
  </si>
  <si>
    <t>Міщенко Марія Артемівна</t>
  </si>
  <si>
    <t xml:space="preserve"> Баклан Марія Олександрівна</t>
  </si>
  <si>
    <t>EMQ2024_423</t>
  </si>
  <si>
    <t>Заболотна Валерія Олександрівна</t>
  </si>
  <si>
    <t xml:space="preserve"> Полякова Анна Романівна</t>
  </si>
  <si>
    <t>EMQ2024_424</t>
  </si>
  <si>
    <t>Кобець Марія Вячеславівна</t>
  </si>
  <si>
    <t xml:space="preserve"> Куліш Аліна Олегівна</t>
  </si>
  <si>
    <t>EMQ2024_425</t>
  </si>
  <si>
    <t>Покотило Нікіта Олегович</t>
  </si>
  <si>
    <t xml:space="preserve"> Злиденний Кирило Віталійович</t>
  </si>
  <si>
    <t>EMQ2024_426</t>
  </si>
  <si>
    <t>Грибова Оксана Іванівна</t>
  </si>
  <si>
    <t>КЗ ЗСО "Малокатеринівська гімназія "Мрія" Кушугумської селищної ради Запорізького району Запорізької області</t>
  </si>
  <si>
    <t>Зеленюк Вікторія Дмитрівна</t>
  </si>
  <si>
    <t>Верещагіна Вікторія Романівна</t>
  </si>
  <si>
    <t>EMQ2024_427</t>
  </si>
  <si>
    <t>Рипич Дмитро Степанович</t>
  </si>
  <si>
    <t>Ліцей імені Олександра Цинкаловського Володимирської міської ради</t>
  </si>
  <si>
    <t>Маслюк Олександр Юрійович</t>
  </si>
  <si>
    <t>Рубцов Ярослав Дмитрович</t>
  </si>
  <si>
    <t>EMQ2024_428</t>
  </si>
  <si>
    <t>Смірнова Діана Анатоліївна</t>
  </si>
  <si>
    <t>Калитюк Анастасія Русланівна</t>
  </si>
  <si>
    <t>EMQ2024_429</t>
  </si>
  <si>
    <t>Кривенко Оксана Іванівна</t>
  </si>
  <si>
    <t>Ніжинська гімназія #10</t>
  </si>
  <si>
    <t xml:space="preserve">Барбуца Родіон </t>
  </si>
  <si>
    <t>Безлюдний Даніїл</t>
  </si>
  <si>
    <t>EMQ2024_430</t>
  </si>
  <si>
    <t xml:space="preserve">Дяченко Поліна </t>
  </si>
  <si>
    <t>Кондратенко Анастасія</t>
  </si>
  <si>
    <t>EMQ2024_431</t>
  </si>
  <si>
    <t>Струс Людмила Анатоліївна</t>
  </si>
  <si>
    <t>ВСП "Вінницький фаховий коледж Національного університету харчових технологій""</t>
  </si>
  <si>
    <t>Мартинюк Мар'яна Андріївна</t>
  </si>
  <si>
    <t xml:space="preserve"> Назаренко Олена Олексіївна </t>
  </si>
  <si>
    <t>EMQ2024_432</t>
  </si>
  <si>
    <t>Рудь Олена Володимирівна</t>
  </si>
  <si>
    <t>Маценко Богдан Михайлович</t>
  </si>
  <si>
    <t xml:space="preserve"> Джус Віктор Олександрович </t>
  </si>
  <si>
    <t>EMQ2024_433</t>
  </si>
  <si>
    <t>Муржак Володимир Сергійович</t>
  </si>
  <si>
    <t xml:space="preserve"> Кравченко Олег Юрійович </t>
  </si>
  <si>
    <t>EMQ2024_434</t>
  </si>
  <si>
    <t>Кукурудзяк Леся Василівна</t>
  </si>
  <si>
    <t>Радзивіл Вікторія Віталіївна</t>
  </si>
  <si>
    <t xml:space="preserve"> Стороженко Дар'я Анатоліївна </t>
  </si>
  <si>
    <t>EMQ2024_435</t>
  </si>
  <si>
    <t>Рожко Зоя Павлівна</t>
  </si>
  <si>
    <t>Шиндилюк Михайло Михайлович</t>
  </si>
  <si>
    <t xml:space="preserve"> Дідоренко Даніїл Юрійович </t>
  </si>
  <si>
    <t>EMQ2024_436</t>
  </si>
  <si>
    <t>Меліховець Ганна Алімівна</t>
  </si>
  <si>
    <t>Швець Максим Іванович</t>
  </si>
  <si>
    <t xml:space="preserve"> Обливач Владислав Костянтинович </t>
  </si>
  <si>
    <t>EMQ2024_437</t>
  </si>
  <si>
    <t>Рейлян Захарій Русланович</t>
  </si>
  <si>
    <t xml:space="preserve"> Дубров Артем Романович </t>
  </si>
  <si>
    <t>EMQ2024_438</t>
  </si>
  <si>
    <t>Чеснік Наталія Миколаївна</t>
  </si>
  <si>
    <t>Гнатовський Валентин Олександрович</t>
  </si>
  <si>
    <t xml:space="preserve"> Ткачук Ганна Геннадіївна </t>
  </si>
  <si>
    <t>EMQ2024_439</t>
  </si>
  <si>
    <t>Ковтун Єлизавета Володимирівна</t>
  </si>
  <si>
    <t xml:space="preserve"> Кулакова Анастасія Олексіївна </t>
  </si>
  <si>
    <t>EMQ2024_440</t>
  </si>
  <si>
    <t>Холоденко Ярослав Сергійович</t>
  </si>
  <si>
    <t xml:space="preserve"> Рогатюк Ілля Вікторович </t>
  </si>
  <si>
    <t>EMQ2024_441</t>
  </si>
  <si>
    <t>Ткачук Даніїл Анатолійович</t>
  </si>
  <si>
    <t xml:space="preserve"> Швидкий Дмитро Дмитрович </t>
  </si>
  <si>
    <t>EMQ2024_442</t>
  </si>
  <si>
    <t>Бартельова Алла Анатоліївна</t>
  </si>
  <si>
    <t>Шутко Максим Слав'янович</t>
  </si>
  <si>
    <t xml:space="preserve"> Кушнір Євгеній Іванович </t>
  </si>
  <si>
    <t>EMQ2024_443</t>
  </si>
  <si>
    <t>Прокопчук Роман Валерійович</t>
  </si>
  <si>
    <t xml:space="preserve"> Горобець Олександр Миколайович </t>
  </si>
  <si>
    <t>EMQ2024_444</t>
  </si>
  <si>
    <t>Воронецька Ірина Яківна</t>
  </si>
  <si>
    <t>Гімназія НПУ ім. М.П.Драгоманова</t>
  </si>
  <si>
    <t>Шингур Михайло Максимович</t>
  </si>
  <si>
    <t>Чуйко Тимофій Васильович</t>
  </si>
  <si>
    <t>EMQ2024_445</t>
  </si>
  <si>
    <t>Лимарчук Марина Володимирівна</t>
  </si>
  <si>
    <t>Потапенко Поліна Володимирівна</t>
  </si>
  <si>
    <t>Насирова Валерія Маратівна</t>
  </si>
  <si>
    <t>EMQ2024_446</t>
  </si>
  <si>
    <t>Савчук Гліб Олександрович</t>
  </si>
  <si>
    <t>Рябчина Аліка Олексіївна</t>
  </si>
  <si>
    <t>EMQ2024_447</t>
  </si>
  <si>
    <t>Пісарєва Наталія Петрівна</t>
  </si>
  <si>
    <t xml:space="preserve">Виходець Олексій Олександрович
</t>
  </si>
  <si>
    <t>Чудік Руслан Віталійович</t>
  </si>
  <si>
    <t>EMQ2024_448</t>
  </si>
  <si>
    <t>Мисаковець Галина Іванівна</t>
  </si>
  <si>
    <t>Пнікутський заклад загальної середньої освіти І-ІІ ступенів Мостиської міської ради Львівської області</t>
  </si>
  <si>
    <t>Гринда Ірина Ігорівна</t>
  </si>
  <si>
    <t>Пирожик Павло Андрійович</t>
  </si>
  <si>
    <t>EMQ2024_449</t>
  </si>
  <si>
    <t>Голець Володимир Романович</t>
  </si>
  <si>
    <t>Макар Маркіян Васильович</t>
  </si>
  <si>
    <t>EMQ2024_450</t>
  </si>
  <si>
    <t>Нечипуренко Ніна Володимирівна</t>
  </si>
  <si>
    <t>Криворізька гімназія №66 Криворізької міської ради</t>
  </si>
  <si>
    <t>Скоробогатько Вікторія Вікторівна</t>
  </si>
  <si>
    <t>Кузьменко Олександра Андріївна</t>
  </si>
  <si>
    <t>EMQ2024_451</t>
  </si>
  <si>
    <t>Ткаченко Кароліна Денисівна</t>
  </si>
  <si>
    <t>Скірчак Катерина Миколаївна</t>
  </si>
  <si>
    <t>EMQ2024_452</t>
  </si>
  <si>
    <t>Демешко Дарина Олександрівна</t>
  </si>
  <si>
    <t>Мальцев Андрій Андрійович</t>
  </si>
  <si>
    <t>EMQ2024_453</t>
  </si>
  <si>
    <t>Панасенко Вікторія Володимирівна</t>
  </si>
  <si>
    <t>Опішнянський ліцей Опішнянської селищної ради Полтавської області</t>
  </si>
  <si>
    <t>Дудник Олексій Олексійович</t>
  </si>
  <si>
    <t>Білоцерківець Артем Сергійович</t>
  </si>
  <si>
    <t>EMQ2024_454</t>
  </si>
  <si>
    <t>Комаревцева Анастасія Віталіївна</t>
  </si>
  <si>
    <t>Макуха Віталій Сергійович</t>
  </si>
  <si>
    <t>EMQ2024_455</t>
  </si>
  <si>
    <t>Шендрик Тарас Олександрович</t>
  </si>
  <si>
    <t>Петренко Ілля Олександрович</t>
  </si>
  <si>
    <t>EMQ2024_456</t>
  </si>
  <si>
    <t>Гурин Марія Олександрівна</t>
  </si>
  <si>
    <t>Панасенко Анатолій Олександрович</t>
  </si>
  <si>
    <t>EMQ2024_457</t>
  </si>
  <si>
    <t>Духніцький Юрій Олексійович</t>
  </si>
  <si>
    <t>Середня загальноосвітня школа № 35</t>
  </si>
  <si>
    <t>Яременко Дарія Олександрівна</t>
  </si>
  <si>
    <t>Косянчук Дарія Станіславівна</t>
  </si>
  <si>
    <t>EMQ2024_458</t>
  </si>
  <si>
    <t>Корнієвська Діана Вікторівна</t>
  </si>
  <si>
    <t>Сойка Дмитро Олександрович</t>
  </si>
  <si>
    <t>EMQ2024_459</t>
  </si>
  <si>
    <t>Ротаєнко Марія Петрівна</t>
  </si>
  <si>
    <t>Кобринівська гімназія Тальнівської міської ради Черкаської області</t>
  </si>
  <si>
    <t>Мельник Денис Андрійович</t>
  </si>
  <si>
    <t>Клименко Євген Петрович</t>
  </si>
  <si>
    <t>EMQ2024_460</t>
  </si>
  <si>
    <t>Козуля Наталія Миколаївна</t>
  </si>
  <si>
    <t>Харківський ліцей 152</t>
  </si>
  <si>
    <t>Чеботаєв Матвій Олегович</t>
  </si>
  <si>
    <t>Павлюк Ярослав Вікторович</t>
  </si>
  <si>
    <t>EMQ2024_461</t>
  </si>
  <si>
    <t>Лавришин Наталія Петрівна</t>
  </si>
  <si>
    <t>Підгородецький ЗЗСО І -ІІІ ступенів</t>
  </si>
  <si>
    <t xml:space="preserve">Зозулинець Віталій Володимирович </t>
  </si>
  <si>
    <t>Корчинська Ірина Богданівна</t>
  </si>
  <si>
    <t>EMQ2024_462</t>
  </si>
  <si>
    <t>Андрейків Мирослав Миколайович</t>
  </si>
  <si>
    <t>EMQ2024_463</t>
  </si>
  <si>
    <t xml:space="preserve"> Бицюра Юрій Васильович</t>
  </si>
  <si>
    <t>Загальноосвітній навчальний заклад ІІ-ІІІ ступенів "Фінансовий ліцей"</t>
  </si>
  <si>
    <t>Федорцов-Крижний Владислав Арсенійович</t>
  </si>
  <si>
    <t xml:space="preserve"> Панченко Софія Тарасівна</t>
  </si>
  <si>
    <t>EMQ2024_464</t>
  </si>
  <si>
    <t>Василенко Владислав Романович</t>
  </si>
  <si>
    <t xml:space="preserve"> Каніщев Нікіта Євгенович</t>
  </si>
  <si>
    <t>EMQ2024_465</t>
  </si>
  <si>
    <t>Ковальський Данило Вадимович</t>
  </si>
  <si>
    <t xml:space="preserve"> Оберемко Дмитро Андрійович</t>
  </si>
  <si>
    <t>EMQ2024_466</t>
  </si>
  <si>
    <t>Стрілецька Єлізавета Костянтинівна</t>
  </si>
  <si>
    <t xml:space="preserve"> Загорний Антон Андрійович</t>
  </si>
  <si>
    <t>EMQ2024_467</t>
  </si>
  <si>
    <t>Фізер Максим Сергійович</t>
  </si>
  <si>
    <t xml:space="preserve"> Єршов Михайло Артемійович</t>
  </si>
  <si>
    <t>EMQ2024_468</t>
  </si>
  <si>
    <t>Чумаков Михайло Євгенович</t>
  </si>
  <si>
    <t xml:space="preserve"> Терещенко Володимир Євгенович</t>
  </si>
  <si>
    <t>EMQ2024_469</t>
  </si>
  <si>
    <t xml:space="preserve"> Ілюхіна Василина Вікторівна</t>
  </si>
  <si>
    <t>Романів Дарія Володимирівна</t>
  </si>
  <si>
    <t xml:space="preserve"> Вітковський Остап Олексійович</t>
  </si>
  <si>
    <t>EMQ2024_470</t>
  </si>
  <si>
    <t xml:space="preserve"> Мусієнко Анатолій Васильович</t>
  </si>
  <si>
    <t>Цюпко Іван Дмитрович</t>
  </si>
  <si>
    <t xml:space="preserve"> Соколовський Микола Володимирович</t>
  </si>
  <si>
    <t>EMQ2024_471</t>
  </si>
  <si>
    <t>Васильєва Мирослава Денисівна</t>
  </si>
  <si>
    <t xml:space="preserve"> Габер Поліна Миколаївна</t>
  </si>
  <si>
    <t>EMQ2024_472</t>
  </si>
  <si>
    <t>Болюбах Андрій Костянтинович</t>
  </si>
  <si>
    <t xml:space="preserve"> Лук'янов Тимофій Денисович</t>
  </si>
  <si>
    <t>EMQ2024_473</t>
  </si>
  <si>
    <t xml:space="preserve"> Балан Юлія Миколаївна</t>
  </si>
  <si>
    <t>Смолінський ліцей № 2 Смолінської селищної ради Кіровоградської області</t>
  </si>
  <si>
    <t>Федоренко Дар'я Дмитрівна</t>
  </si>
  <si>
    <t xml:space="preserve"> Могильська Дар'я Павлівна</t>
  </si>
  <si>
    <t>EMQ2024_474</t>
  </si>
  <si>
    <t>Даценко Софія Василівна</t>
  </si>
  <si>
    <t xml:space="preserve"> Ярошенко Вікторія Вікторівна</t>
  </si>
  <si>
    <t>EMQ2024_475</t>
  </si>
  <si>
    <t>Метьолкіна Софія Дмитрівна</t>
  </si>
  <si>
    <t xml:space="preserve"> Рибалко Олег Віталійович</t>
  </si>
  <si>
    <t>EMQ2024_476</t>
  </si>
  <si>
    <t>Калягіна Олександра Володимирівна</t>
  </si>
  <si>
    <t xml:space="preserve"> Тучкова Софія Павлівна</t>
  </si>
  <si>
    <t>EMQ2024_477</t>
  </si>
  <si>
    <t>Федченко Максим Русланович</t>
  </si>
  <si>
    <t xml:space="preserve"> Ліщенко Максим Олександрович</t>
  </si>
  <si>
    <t>EMQ2024_478</t>
  </si>
  <si>
    <t>Близнюк Нікіта Миколайович</t>
  </si>
  <si>
    <t xml:space="preserve"> Вдовиченко Єва Геннадіївна</t>
  </si>
  <si>
    <t>EMQ2024_479</t>
  </si>
  <si>
    <t>Черненко Тетяна Володимирівна</t>
  </si>
  <si>
    <t>КЗ "Яблунівський ліцей"</t>
  </si>
  <si>
    <t>Жук Анна Олексіївна</t>
  </si>
  <si>
    <t>Шапаренко Руслана Русланівна</t>
  </si>
  <si>
    <t>EMQ2024_480</t>
  </si>
  <si>
    <t>Василевич Дарина Сергіївна</t>
  </si>
  <si>
    <t>Василевич Ірина Сергіївна</t>
  </si>
  <si>
    <t>EMQ2024_481</t>
  </si>
  <si>
    <t>Векліч Кіра Вікторівна</t>
  </si>
  <si>
    <t>Землякова Тетяна Володимирівна</t>
  </si>
  <si>
    <t>EMQ2024_482</t>
  </si>
  <si>
    <t>Чернишова Олена Олександрівна</t>
  </si>
  <si>
    <t>Щипка Владислава Вікторівна</t>
  </si>
  <si>
    <t>EMQ2024_483</t>
  </si>
  <si>
    <t>Лисенко Юлія Вікторівна</t>
  </si>
  <si>
    <t>Дніпровська гімназія № 118 Дніпровської міської ради</t>
  </si>
  <si>
    <t>Терещенко Максим</t>
  </si>
  <si>
    <t>Мальцев Єгор</t>
  </si>
  <si>
    <t>EMQ2024_484</t>
  </si>
  <si>
    <t>Бойко Іван Іванович</t>
  </si>
  <si>
    <t>Журіков Микита</t>
  </si>
  <si>
    <t>EMQ2024_485</t>
  </si>
  <si>
    <t>Шубкіна Вікторія Юріївна</t>
  </si>
  <si>
    <t>Чернівецький міський палац дітей та юнацтва</t>
  </si>
  <si>
    <t>Березовський Іван Віталійович</t>
  </si>
  <si>
    <t xml:space="preserve"> Велика Єлизавета Ігорівна</t>
  </si>
  <si>
    <t>EMQ2024_486</t>
  </si>
  <si>
    <t>Волощук Марія Сергіївна</t>
  </si>
  <si>
    <t xml:space="preserve"> Воробйова Ірина Андріївна</t>
  </si>
  <si>
    <t>EMQ2024_487</t>
  </si>
  <si>
    <t>Гуцуляк Анастасія Степанівна</t>
  </si>
  <si>
    <t xml:space="preserve"> Житарюк Юлія Миколаївна</t>
  </si>
  <si>
    <t>EMQ2024_488</t>
  </si>
  <si>
    <t>Зендик Віктор Любомирович</t>
  </si>
  <si>
    <t xml:space="preserve"> Клюс Тетяна Сергіївна</t>
  </si>
  <si>
    <t>EMQ2024_489</t>
  </si>
  <si>
    <t>Ковальчук Кирил Олександрович</t>
  </si>
  <si>
    <t xml:space="preserve"> Королюк Вікторія Дмитрівна</t>
  </si>
  <si>
    <t>EMQ2024_490</t>
  </si>
  <si>
    <t>Миронко Антон Миколайович</t>
  </si>
  <si>
    <t xml:space="preserve"> Митринюк Владислав Віталійович</t>
  </si>
  <si>
    <t>EMQ2024_491</t>
  </si>
  <si>
    <t>Паладюк Катерина Олександрівна</t>
  </si>
  <si>
    <t xml:space="preserve"> Починок Юлія Сергіївна</t>
  </si>
  <si>
    <t>EMQ2024_492</t>
  </si>
  <si>
    <t>Піддубний Максим В'ячеславович</t>
  </si>
  <si>
    <t xml:space="preserve"> Радковська Олександра Ігорівна</t>
  </si>
  <si>
    <t>EMQ2024_493</t>
  </si>
  <si>
    <t>Ровенчук Єва Едуардівна</t>
  </si>
  <si>
    <t xml:space="preserve"> Сандуляк Андрій Валентинович</t>
  </si>
  <si>
    <t>EMQ2024_494</t>
  </si>
  <si>
    <t>Солодка Тетяна Михайлівна</t>
  </si>
  <si>
    <t xml:space="preserve"> Тітенко Ангеліна Михайлівна</t>
  </si>
  <si>
    <t>EMQ2024_495</t>
  </si>
  <si>
    <t>Франчук Назарій Сергійович</t>
  </si>
  <si>
    <t xml:space="preserve"> Шандро Микола Вячеславович</t>
  </si>
  <si>
    <t>EMQ2024_496</t>
  </si>
  <si>
    <t>Зима Наталія Володимирівна</t>
  </si>
  <si>
    <t>КЗ ЗСО "Ліцей №3 імені Артема Мазура Хмельницької міської ради"</t>
  </si>
  <si>
    <t>Чорностан Кіра Сергіївна</t>
  </si>
  <si>
    <t>Баланюк Олександра Олегівна</t>
  </si>
  <si>
    <t>EMQ2024_497</t>
  </si>
  <si>
    <t>Долінський Максим Олександрович</t>
  </si>
  <si>
    <t>Долінський Андрій Олександрович</t>
  </si>
  <si>
    <t>EMQ2024_498</t>
  </si>
  <si>
    <t>Філіпчук Вікторія Сергіївна</t>
  </si>
  <si>
    <t>Стрілець Софія Олегівна</t>
  </si>
  <si>
    <t>EMQ2024_499</t>
  </si>
  <si>
    <t>Духневич Уляна Вікторівна</t>
  </si>
  <si>
    <t>Собчинський Гліб Костянтинович</t>
  </si>
  <si>
    <t>EMQ2024_500</t>
  </si>
  <si>
    <t xml:space="preserve"> Кірієнко Олена Олександрівна</t>
  </si>
  <si>
    <t>Першотравенський ліцей №2 Першотравенської міської ради</t>
  </si>
  <si>
    <t>Гур'єв Євгеній Васильович</t>
  </si>
  <si>
    <t xml:space="preserve"> Александров Єгор Євгенійович</t>
  </si>
  <si>
    <t>EMQ2024_501</t>
  </si>
  <si>
    <t xml:space="preserve"> Ільїна Ніна Вікторівна</t>
  </si>
  <si>
    <t>Тимошенко Юлія Володимирівна</t>
  </si>
  <si>
    <t xml:space="preserve"> Пономаренко Поліна Олександрівна</t>
  </si>
  <si>
    <t>EMQ2024_502</t>
  </si>
  <si>
    <t>Неділько Ганна Юріївна</t>
  </si>
  <si>
    <t xml:space="preserve"> Орліогло Софія Романівна</t>
  </si>
  <si>
    <t>EMQ2024_503</t>
  </si>
  <si>
    <t>Ванєєв Михайло Сергійович</t>
  </si>
  <si>
    <t xml:space="preserve"> Голомолзіна Дар'я Олексіївна</t>
  </si>
  <si>
    <t>EMQ2024_504</t>
  </si>
  <si>
    <t>Добреля Вікторія Ігорівна</t>
  </si>
  <si>
    <t xml:space="preserve"> Бородавка Аліна Олександрівна</t>
  </si>
  <si>
    <t>EMQ2024_505</t>
  </si>
  <si>
    <t>Рій Ганна Миколаївна</t>
  </si>
  <si>
    <t xml:space="preserve"> Скрипник Ксенія Дмитрівна</t>
  </si>
  <si>
    <t>EMQ2024_506</t>
  </si>
  <si>
    <t>Шевченко Денис Сергійович</t>
  </si>
  <si>
    <t xml:space="preserve"> Зотов Іван Юрійович</t>
  </si>
  <si>
    <t>EMQ2024_507</t>
  </si>
  <si>
    <t>Щербакова Світлана Олександрівна</t>
  </si>
  <si>
    <t>Курахівський ЗЗСО І - ІІІ ступенів №1 Курахівської міської ради Покровського району</t>
  </si>
  <si>
    <t>Давідчик Марія Юріївна</t>
  </si>
  <si>
    <t>Ромах Денис Сергійович</t>
  </si>
  <si>
    <t>EMQ2024_508</t>
  </si>
  <si>
    <t>Олексюк Карина Андріївна</t>
  </si>
  <si>
    <t>Паршакова Аліса Євгенівна</t>
  </si>
  <si>
    <t>EMQ2024_509</t>
  </si>
  <si>
    <t>Дячук Мар'яна Андріївна</t>
  </si>
  <si>
    <t>Ясінянський ЗЗСО І-ІІІ ст.№1</t>
  </si>
  <si>
    <t>Гринюк Марина Михайлівна</t>
  </si>
  <si>
    <t>Костан Тетяна Романівна</t>
  </si>
  <si>
    <t>EMQ2024_510</t>
  </si>
  <si>
    <t>Палагній Соломія Степанівна</t>
  </si>
  <si>
    <t>Мільчевич Емілія Едуардівна</t>
  </si>
  <si>
    <t>EMQ2024_511</t>
  </si>
  <si>
    <t>Дячук Надія Іванівна</t>
  </si>
  <si>
    <t>Васильчук Романа Романівна</t>
  </si>
  <si>
    <t>EMQ2024_512</t>
  </si>
  <si>
    <t xml:space="preserve"> Гордієвський Дмитро Євгенович</t>
  </si>
  <si>
    <t>Щербанівський ліцей Щербанівської сільської ради Полтавського району полтавської області</t>
  </si>
  <si>
    <t>Яковина Ярослав владиславович</t>
  </si>
  <si>
    <t xml:space="preserve"> Норка Артем Русланович</t>
  </si>
  <si>
    <t>EMQ2024_513</t>
  </si>
  <si>
    <t>Ягшимов Ренат Маратович</t>
  </si>
  <si>
    <t xml:space="preserve"> Онищенко Єлизавета Станіславівна</t>
  </si>
  <si>
    <t>EMQ2024_514</t>
  </si>
  <si>
    <t>Ярошенко Ксенія Олексіївна</t>
  </si>
  <si>
    <t xml:space="preserve"> Літус-Фоміна Анна Віталіївна</t>
  </si>
  <si>
    <t>EMQ2024_515</t>
  </si>
  <si>
    <t>Крамаренко Дмитро Дмитрович</t>
  </si>
  <si>
    <t xml:space="preserve"> Горбатенко Михайло Олегович</t>
  </si>
  <si>
    <t>EMQ2024_516</t>
  </si>
  <si>
    <t>Любомирський Олександр Юрійович</t>
  </si>
  <si>
    <t xml:space="preserve"> Жуков Даниїл Денисович</t>
  </si>
  <si>
    <t>EMQ2024_517</t>
  </si>
  <si>
    <t>Гордієвський Дмитро Євгенович</t>
  </si>
  <si>
    <t>Білаєнко Анастасія Олександрівна</t>
  </si>
  <si>
    <t xml:space="preserve"> Тарасова Олександра Леонідівна</t>
  </si>
  <si>
    <t>EMQ2024_518</t>
  </si>
  <si>
    <t>Бондаренко Надія Володимирівна</t>
  </si>
  <si>
    <t>Білецьківський ліцей Кам'янопотоківської сільської ради Кременчуцького району Полтавської області</t>
  </si>
  <si>
    <t>Марченко Трофим Ігорович</t>
  </si>
  <si>
    <t>Наливайський Михайло Сергійович</t>
  </si>
  <si>
    <t>EMQ2024_519</t>
  </si>
  <si>
    <t>Донченко Анна Віталіївна</t>
  </si>
  <si>
    <t>Скрипка Карина Юріївна</t>
  </si>
  <si>
    <t>EMQ2024_520</t>
  </si>
  <si>
    <t>Сорока Юлія Сергіївна</t>
  </si>
  <si>
    <t>Михайленко Поліна Сергіївна</t>
  </si>
  <si>
    <t>EMQ2024_521</t>
  </si>
  <si>
    <t>Сухомлин Костянтин Русланович</t>
  </si>
  <si>
    <t>Снісаренко Назарій Євгенійович</t>
  </si>
  <si>
    <t>EMQ2024_522</t>
  </si>
  <si>
    <t>Суботський Дмитро Євгенович</t>
  </si>
  <si>
    <t>Скрипка Аліна Юріївна</t>
  </si>
  <si>
    <t>EMQ2024_523</t>
  </si>
  <si>
    <t>Заброварна Оксана Віталіївна</t>
  </si>
  <si>
    <t>ТОВ "Луцький ліцей "Республіка" Волинської області"</t>
  </si>
  <si>
    <t>Власюк Вероніка Дмитрівна</t>
  </si>
  <si>
    <t>Мачулка Анастасія Володимирівна</t>
  </si>
  <si>
    <t>EMQ2024_524</t>
  </si>
  <si>
    <t>Форманюк Вероніка Богданівна</t>
  </si>
  <si>
    <t>Антонюк Анна Володимирівна</t>
  </si>
  <si>
    <t>EMQ2024_525</t>
  </si>
  <si>
    <t>Сінчук Назар Іванович</t>
  </si>
  <si>
    <t>Грегуль Владислав Андрійович</t>
  </si>
  <si>
    <t>EMQ2024_526</t>
  </si>
  <si>
    <t>Левчук Марта Олександрівна</t>
  </si>
  <si>
    <t>Сидорук Анастасія Ярославівна</t>
  </si>
  <si>
    <t>EMQ2024_527</t>
  </si>
  <si>
    <t>Гаврилюк Соломія Олександрівн</t>
  </si>
  <si>
    <t>Шулім Анастасія Олександрівна</t>
  </si>
  <si>
    <t>EMQ2024_528</t>
  </si>
  <si>
    <t>Смаль Матвій Валентинович</t>
  </si>
  <si>
    <t>Василюк Артур Антонович</t>
  </si>
  <si>
    <t>EMQ2024_529</t>
  </si>
  <si>
    <t>Купченко Надія Анатоліївна</t>
  </si>
  <si>
    <t>Ліцей №1 смт Крижопіль Крижопільської селищної ради</t>
  </si>
  <si>
    <t>Савченко Крістіна Олександрівна</t>
  </si>
  <si>
    <t>Ярова Оксана Олексіївна</t>
  </si>
  <si>
    <t>EMQ2024_530</t>
  </si>
  <si>
    <t>Салун Валерія Олександрівна</t>
  </si>
  <si>
    <t>Папшоя Анна Михайлівна</t>
  </si>
  <si>
    <t>EMQ2024_531</t>
  </si>
  <si>
    <t>Криворучко Вікторія Сергіївна</t>
  </si>
  <si>
    <t>Цибуляк Костянтин Олександрович</t>
  </si>
  <si>
    <t>EMQ2024_532</t>
  </si>
  <si>
    <t>Василишина Сніжана Миколаївна</t>
  </si>
  <si>
    <t>EMQ2024_533</t>
  </si>
  <si>
    <t>Тронь Анастасія Андріївна</t>
  </si>
  <si>
    <t>EMQ2024_534</t>
  </si>
  <si>
    <t>Півторак Рімма Григорівна</t>
  </si>
  <si>
    <t>Ліцей №35 імені Валентина Шеймана Краматорської міської ради Донецької області</t>
  </si>
  <si>
    <t>Кадигроб Артем Євгенович</t>
  </si>
  <si>
    <t>Яковлев Іван Олександрович</t>
  </si>
  <si>
    <t>EMQ2024_535</t>
  </si>
  <si>
    <t>Олех Анатолій Петрович</t>
  </si>
  <si>
    <t>Конотопський ліцей №3 Конотопської міської ради Сумської області</t>
  </si>
  <si>
    <t>Приходько Павло Олексійович</t>
  </si>
  <si>
    <t>Савуцький Ян Олександрович</t>
  </si>
  <si>
    <t>EMQ2024_536</t>
  </si>
  <si>
    <t>Дзюба Діана Сергіївна</t>
  </si>
  <si>
    <t>Костенко Єва Валеріївна</t>
  </si>
  <si>
    <t>EMQ2024_537</t>
  </si>
  <si>
    <t>Груша Яків Андрійович</t>
  </si>
  <si>
    <t>Глушан Владислав Вячеславович</t>
  </si>
  <si>
    <t>EMQ2024_538</t>
  </si>
  <si>
    <t>Комарова Діна Романівна</t>
  </si>
  <si>
    <t>Брек Олександра Олексіївна</t>
  </si>
  <si>
    <t>EMQ2024_539</t>
  </si>
  <si>
    <t>Юрчук Тетяна Володимирівна</t>
  </si>
  <si>
    <t>Ліцей №2 Калинівської міської ради</t>
  </si>
  <si>
    <t>Головащенко Анна Владиславівна</t>
  </si>
  <si>
    <t>Комарніцька Марія Іванівна</t>
  </si>
  <si>
    <t>EMQ2024_540</t>
  </si>
  <si>
    <t>Чирва Валентина Василівна</t>
  </si>
  <si>
    <t>КЗ "гімназія №12"Камянської міської ради</t>
  </si>
  <si>
    <t>Захаров Олег Олесійович</t>
  </si>
  <si>
    <t>Мілєєв Микита Олександрович</t>
  </si>
  <si>
    <t>EMQ2024_541</t>
  </si>
  <si>
    <t>Хілько Богдан Григорович</t>
  </si>
  <si>
    <t>Штельмах Микита віталійович</t>
  </si>
  <si>
    <t>EMQ2024_542</t>
  </si>
  <si>
    <t>Капустіна Марина Олегівна</t>
  </si>
  <si>
    <t>Качук Микита Володимирович</t>
  </si>
  <si>
    <t>EMQ2024_543</t>
  </si>
  <si>
    <t>Шатіло Оксана Вадимівна</t>
  </si>
  <si>
    <t>ТОВ "Центр освіти "Оптіма"</t>
  </si>
  <si>
    <t>Ніколаєнко Семен Петрович</t>
  </si>
  <si>
    <t>Гуменюк Алісія Владиславівна</t>
  </si>
  <si>
    <t>EMQ2024_544</t>
  </si>
  <si>
    <t>Шевченко Катерина Миколаївна</t>
  </si>
  <si>
    <t>Український гуманітарний ліцей Київсього національного університету імені Тараса Шевченка</t>
  </si>
  <si>
    <t>Поліщук Катерина Сергіївна</t>
  </si>
  <si>
    <t>Савченко Богдан Сергійови</t>
  </si>
  <si>
    <t>EMQ2024_545</t>
  </si>
  <si>
    <t>Миськів Софія Юріївна</t>
  </si>
  <si>
    <t>Помаранська Олександра Сергіївна</t>
  </si>
  <si>
    <t>EMQ2024_546</t>
  </si>
  <si>
    <t>Барановська Світлана Миколаївна</t>
  </si>
  <si>
    <t>Комунальний заклад "Вінницький ліцей №12"</t>
  </si>
  <si>
    <t>Зайцева Каріна Дмитрівна</t>
  </si>
  <si>
    <t xml:space="preserve"> Грицик Наталія Дмитрівна</t>
  </si>
  <si>
    <t>EMQ2024_547</t>
  </si>
  <si>
    <t>Романюк-Голінко Світлана Віталіївна</t>
  </si>
  <si>
    <t>Мельник Назар Євгенійович</t>
  </si>
  <si>
    <t xml:space="preserve"> Гаврильчук Дар'я Олександрівна</t>
  </si>
  <si>
    <t>EMQ2024_548</t>
  </si>
  <si>
    <t>Кравець Юрій Володимирович</t>
  </si>
  <si>
    <t xml:space="preserve"> Обець Анна Олександрівна</t>
  </si>
  <si>
    <t>EMQ2024_549</t>
  </si>
  <si>
    <t>Партем Катерина Михайлівна</t>
  </si>
  <si>
    <t>Зубрянський ліцей Солонківської сільської ради</t>
  </si>
  <si>
    <t>Прохніч Аліна Євгенівна</t>
  </si>
  <si>
    <t>Міхняк Марія Тарасівна</t>
  </si>
  <si>
    <t>EMQ2024_550</t>
  </si>
  <si>
    <t>Старчак Устим Андрійович</t>
  </si>
  <si>
    <t>Олива Данило Петрович</t>
  </si>
  <si>
    <t>EMQ2024_551</t>
  </si>
  <si>
    <t>Глєков Дмитро Борисович</t>
  </si>
  <si>
    <t>Галань Тарас Васильович</t>
  </si>
  <si>
    <t>EMQ2024_552</t>
  </si>
  <si>
    <t>Мандзюк Марта Назарівна</t>
  </si>
  <si>
    <t>Шкред Анастасія Ігорівна</t>
  </si>
  <si>
    <t>EMQ2024_553</t>
  </si>
  <si>
    <t>Кушла Маркіян Васильович</t>
  </si>
  <si>
    <t>Черкас Роман Русланович</t>
  </si>
  <si>
    <t>EMQ2024_554</t>
  </si>
  <si>
    <t>Коблюк Олена Петрівна</t>
  </si>
  <si>
    <t>Ціх Анастасія Андріївна</t>
  </si>
  <si>
    <t>EMQ2024_555</t>
  </si>
  <si>
    <t>Ровецький Осап Ігорович</t>
  </si>
  <si>
    <t>Бистрих Ілля Сергійович</t>
  </si>
  <si>
    <t>EMQ2024_556</t>
  </si>
  <si>
    <t>Ришко Вікторія Тарасівна</t>
  </si>
  <si>
    <t>Писарчик Олег Михайлович</t>
  </si>
  <si>
    <t>EMQ2024_557</t>
  </si>
  <si>
    <t>Почигайло Софія Миколаївна</t>
  </si>
  <si>
    <t>Завалій Орест Богданович</t>
  </si>
  <si>
    <t>EMQ2024_558</t>
  </si>
  <si>
    <t>Гайдамащук Віра Романівна</t>
  </si>
  <si>
    <t>Чмир Анна-Марія Ігорівна</t>
  </si>
  <si>
    <t>EMQ2024_559</t>
  </si>
  <si>
    <t>Бакутін Артем Олегович</t>
  </si>
  <si>
    <t>ТОВ "Одеський міжнародний ліцей "СТАДІ ЕКЕДЕМІ ХАЙ СКУЛ"</t>
  </si>
  <si>
    <t>Топор Кіріл Максимович</t>
  </si>
  <si>
    <t>Бойко Надія Дмитрівна</t>
  </si>
  <si>
    <t>EMQ2024_560</t>
  </si>
  <si>
    <t>Борисенко Діана Іванівна</t>
  </si>
  <si>
    <t>Кремінський ліцей №5 Кремінської районної ради Луганської області</t>
  </si>
  <si>
    <t>Кудря Вероніка Костянтинівна</t>
  </si>
  <si>
    <t>Борщова Анастасія Вадимівна</t>
  </si>
  <si>
    <t>EMQ2024_561</t>
  </si>
  <si>
    <t>Кравченко Іван Вікторович</t>
  </si>
  <si>
    <t>Ушко Артемій Андрійович</t>
  </si>
  <si>
    <t>EMQ2024_562</t>
  </si>
  <si>
    <t>Селіванова Ангеліна Костянтинівна</t>
  </si>
  <si>
    <t>Назарько Софія Дмитрівна</t>
  </si>
  <si>
    <t>EMQ2024_563</t>
  </si>
  <si>
    <t>Лавренко Людмила Григорівна</t>
  </si>
  <si>
    <t>Ліцей №17 "Інтелект" Полтавської міської ради</t>
  </si>
  <si>
    <t>Харенко Дмитро Володимирович</t>
  </si>
  <si>
    <t>Лукашова Кіра Євгеніївна</t>
  </si>
  <si>
    <t>EMQ2024_564</t>
  </si>
  <si>
    <t>Куцериб Марія Михайлівна</t>
  </si>
  <si>
    <t>Берегівський ЗЗСО І-ІІ ступенів Мостиської міської ради Львівської області</t>
  </si>
  <si>
    <t>Федак Катерина Ігорівна</t>
  </si>
  <si>
    <t>Солтис Анастасія Володимирівна</t>
  </si>
  <si>
    <t>EMQ2024_565</t>
  </si>
  <si>
    <t>Шельонг Соломія Романівна</t>
  </si>
  <si>
    <t>EMQ2024_566</t>
  </si>
  <si>
    <t>Сербін Наталія Миколаївна</t>
  </si>
  <si>
    <t>Гадяцький ліцей №3 імені Івана Виговського Гадяцької міської ради</t>
  </si>
  <si>
    <t>Горбачик Євгенія Михайлівна</t>
  </si>
  <si>
    <t>Маринчук Світлана Олексіївна</t>
  </si>
  <si>
    <t>EMQ2024_567</t>
  </si>
  <si>
    <t>Кононенко Олена Герасимівна</t>
  </si>
  <si>
    <t>Шевчук Діана Сергіївна</t>
  </si>
  <si>
    <t>EMQ2024_568</t>
  </si>
  <si>
    <t>Слива Анна Олегівна</t>
  </si>
  <si>
    <t>Мотрич Віталіна Юріївна</t>
  </si>
  <si>
    <t>EMQ2024_569</t>
  </si>
  <si>
    <t>Бибенко Марина Анатоліївна</t>
  </si>
  <si>
    <t>Мотренко Назар Вікторович</t>
  </si>
  <si>
    <t>EMQ2024_570</t>
  </si>
  <si>
    <t>Галтман Тетяна Василівна</t>
  </si>
  <si>
    <t>ВСП "Горохівський фаховий коледж Львівського національного університету природокористування"</t>
  </si>
  <si>
    <t>Дацюк Вікторія Василівна</t>
  </si>
  <si>
    <t>Мельник Валерія Петрівна</t>
  </si>
  <si>
    <t>EMQ2024_571</t>
  </si>
  <si>
    <t>Заборкіна Тетяна Валеріївна</t>
  </si>
  <si>
    <t>Комунальний заклад "Харківський ліцей №154 Харківської міської ради"</t>
  </si>
  <si>
    <t>Рибацька Анна Павлівна</t>
  </si>
  <si>
    <t>Світлична Маргарита Євгеніївна</t>
  </si>
  <si>
    <t>EMQ2024_572</t>
  </si>
  <si>
    <t>Тельна Світлана Миколаївна</t>
  </si>
  <si>
    <t>В’юннік Юрій Дмитрович</t>
  </si>
  <si>
    <t>Кириленко Ігор Володимирович</t>
  </si>
  <si>
    <t>EMQ2024_573</t>
  </si>
  <si>
    <t>Токар Ірина Вікторівна</t>
  </si>
  <si>
    <t>Ірпінський академічний ліцей НУБіП України</t>
  </si>
  <si>
    <t>Козачок Євгеній Олексійович</t>
  </si>
  <si>
    <t xml:space="preserve"> Карбівський Денис Вадимович</t>
  </si>
  <si>
    <t>EMQ2024_574</t>
  </si>
  <si>
    <t>Мельник Єкатєріна Олександрівна</t>
  </si>
  <si>
    <t xml:space="preserve"> Рябко Єлизавета Євгенівна</t>
  </si>
  <si>
    <t>EMQ2024_575</t>
  </si>
  <si>
    <t>Ходорович Марк Юрійович</t>
  </si>
  <si>
    <t xml:space="preserve"> Жовнер Віра Миколаївна</t>
  </si>
  <si>
    <t>EMQ2024_576</t>
  </si>
  <si>
    <t>Павловський Артур Олександрович</t>
  </si>
  <si>
    <t xml:space="preserve"> Банташ Марк Володимирович</t>
  </si>
  <si>
    <t>EMQ2024_577</t>
  </si>
  <si>
    <t>Бойко Руслан Максимович</t>
  </si>
  <si>
    <t xml:space="preserve"> Бутенко Андрій Олександрович</t>
  </si>
  <si>
    <t>EMQ2024_578</t>
  </si>
  <si>
    <t>Зайцева Марія Вікторівна</t>
  </si>
  <si>
    <t xml:space="preserve"> Кожедуб Нонна Ігорівна </t>
  </si>
  <si>
    <t>EMQ2024_579</t>
  </si>
  <si>
    <t>Цимбаліста Яна Юріївна</t>
  </si>
  <si>
    <t xml:space="preserve"> Скарбенчук Вікторія Вікторівна</t>
  </si>
  <si>
    <t>EMQ2024_580</t>
  </si>
  <si>
    <t>Труба Дем'ян Сергійович</t>
  </si>
  <si>
    <t xml:space="preserve"> Щур Даніїл Олександрович</t>
  </si>
  <si>
    <t>EMQ2024_581</t>
  </si>
  <si>
    <t>Хмара Вікторія Андріївна</t>
  </si>
  <si>
    <t xml:space="preserve"> Чередніченко Вероніка Андріївна</t>
  </si>
  <si>
    <t>EMQ2024_582</t>
  </si>
  <si>
    <t>Очеретна Людмила Володимиріна</t>
  </si>
  <si>
    <t>Комунальний заклад "Вінницький ліцей №10"</t>
  </si>
  <si>
    <t>Крук Артем Михайлович</t>
  </si>
  <si>
    <t>Федорович Ярослав Олександрович</t>
  </si>
  <si>
    <t>EMQ2024_583</t>
  </si>
  <si>
    <t>Жук Аліна Дмитрівна</t>
  </si>
  <si>
    <t>Бачуріна Марія Андріївна</t>
  </si>
  <si>
    <t>EMQ2024_584</t>
  </si>
  <si>
    <t>Клебанська Лілія Миколаївна</t>
  </si>
  <si>
    <t>Кононюк Ангеліна Миколаївна</t>
  </si>
  <si>
    <t>Заболотна Софія Олегівна</t>
  </si>
  <si>
    <t>EMQ2024_585</t>
  </si>
  <si>
    <t>Дідик Катерина Вадимівна</t>
  </si>
  <si>
    <t>Фармагей Нікіта Олексійович</t>
  </si>
  <si>
    <t>EMQ2024_586</t>
  </si>
  <si>
    <t>Коробій Лариса Володимирівна</t>
  </si>
  <si>
    <t>Криворізький ліцей №77 Криворізької міської ради</t>
  </si>
  <si>
    <t>Матова Аліса Дмитрівна</t>
  </si>
  <si>
    <t>Сокальська Вероніка Миколаївна</t>
  </si>
  <si>
    <t>EMQ2024_587</t>
  </si>
  <si>
    <t>Рачков Арсеній Олегович</t>
  </si>
  <si>
    <t>Половинкин Володимир Владиславович</t>
  </si>
  <si>
    <t>EMQ2024_588</t>
  </si>
  <si>
    <t>Брилькова Каміла Владиславівна</t>
  </si>
  <si>
    <t>Романенчук Марія Русланівна</t>
  </si>
  <si>
    <t>EMQ2024_589</t>
  </si>
  <si>
    <t>Гольник Катерина Романівна</t>
  </si>
  <si>
    <t>Савченко Вікторія Володимирівна</t>
  </si>
  <si>
    <t>EMQ2024_590</t>
  </si>
  <si>
    <t>Буйневич Оксана Валеріївна</t>
  </si>
  <si>
    <t>Копійка Владислав Романович</t>
  </si>
  <si>
    <t>Лисак Роман Євгенович</t>
  </si>
  <si>
    <t>EMQ2024_591</t>
  </si>
  <si>
    <t>Славінська Софія Олександрівна</t>
  </si>
  <si>
    <t>Третьякова Маргарита Миколаївна</t>
  </si>
  <si>
    <t>EMQ2024_592</t>
  </si>
  <si>
    <t>Бугера Ірина Миколаївна</t>
  </si>
  <si>
    <t>Недошивкіна Софія Володимирівна</t>
  </si>
  <si>
    <t>EMQ2024_593</t>
  </si>
  <si>
    <t>Новак Анастасія Дмитрівна</t>
  </si>
  <si>
    <t>Коста Єгор Ігорович</t>
  </si>
  <si>
    <t>EMQ2024_594</t>
  </si>
  <si>
    <t>Ваганов Нікіта Віталійович</t>
  </si>
  <si>
    <t>Гривачевський Марк Віталійович</t>
  </si>
  <si>
    <t>EMQ2024_595</t>
  </si>
  <si>
    <t>Сисоєнко Владислава Володимирівна</t>
  </si>
  <si>
    <t>Бакланик Кирил Васильович</t>
  </si>
  <si>
    <t>EMQ2024_596</t>
  </si>
  <si>
    <t>Денисюк Ілля Олександрович</t>
  </si>
  <si>
    <t>Ярошенко Єлизавета Віталіївна</t>
  </si>
  <si>
    <t>EMQ2024_597</t>
  </si>
  <si>
    <t>Дубілей Анастасія Олександрівна</t>
  </si>
  <si>
    <t>Третьяков Денис Володимирович</t>
  </si>
  <si>
    <t>EMQ2024_598</t>
  </si>
  <si>
    <t>Ващенко Олег Валентинович</t>
  </si>
  <si>
    <t>Вересівський ліцей Житомирської міської ради</t>
  </si>
  <si>
    <t>Яремов Матвій Вікторович</t>
  </si>
  <si>
    <t>Свінціцький Рустам Денисович</t>
  </si>
  <si>
    <t>EMQ2024_599</t>
  </si>
  <si>
    <t>Козачук Аліна Олександрівна</t>
  </si>
  <si>
    <t>Козачук Антон Олександрович</t>
  </si>
  <si>
    <t>Длогуш Ростислав Анатолійович</t>
  </si>
  <si>
    <t>EMQ2024_600</t>
  </si>
  <si>
    <t>Волинець Богдана Василівна</t>
  </si>
  <si>
    <t>Самотій Вікторія Василівна</t>
  </si>
  <si>
    <t>EMQ2024_601</t>
  </si>
  <si>
    <t>Северенчук Ілля Миколайович</t>
  </si>
  <si>
    <t>Лозовський Олександр Ігорович</t>
  </si>
  <si>
    <t>EMQ2024_602</t>
  </si>
  <si>
    <t xml:space="preserve"> Гриліцька Анжела Вікторівна</t>
  </si>
  <si>
    <t>Черкаський державний бізнес-коледж</t>
  </si>
  <si>
    <t>Поліщук Антоніна Валеріївна</t>
  </si>
  <si>
    <t xml:space="preserve"> Бойко Таїсія Юріївна</t>
  </si>
  <si>
    <t>EMQ2024_603</t>
  </si>
  <si>
    <t xml:space="preserve"> Кулик Юлія Миколаївна</t>
  </si>
  <si>
    <t>Панченко Марія Анатоліївна</t>
  </si>
  <si>
    <t xml:space="preserve"> Шленчак Анна Вадимівна</t>
  </si>
  <si>
    <t>EMQ2024_604</t>
  </si>
  <si>
    <t>Кудолей Анна Сергіївна</t>
  </si>
  <si>
    <t xml:space="preserve"> Поцілуйко Тетяна Геннадіївна</t>
  </si>
  <si>
    <t>EMQ2024_605</t>
  </si>
  <si>
    <t>Воропай Аліна Сергіївна</t>
  </si>
  <si>
    <t xml:space="preserve"> Біденко Олександр Петрович</t>
  </si>
  <si>
    <t>EMQ2024_606</t>
  </si>
  <si>
    <t>Поліщук Ярослав Васильович</t>
  </si>
  <si>
    <t xml:space="preserve"> Ілляшенко Сергій Олександрович</t>
  </si>
  <si>
    <t>EMQ2024_607</t>
  </si>
  <si>
    <t>Яровенко Аліна Миколаївна</t>
  </si>
  <si>
    <t xml:space="preserve"> Гріненко Олександра Сергіївна</t>
  </si>
  <si>
    <t>EMQ2024_608</t>
  </si>
  <si>
    <t>Онопрієнко Юлія Юріївна</t>
  </si>
  <si>
    <t xml:space="preserve"> Ющенко Софія Олегівна</t>
  </si>
  <si>
    <t>EMQ2024_609</t>
  </si>
  <si>
    <t>Моісеєва Юлія Володимирівна</t>
  </si>
  <si>
    <t>Криворізький Тернівський ліцей Криворізької міської ради</t>
  </si>
  <si>
    <t>Дубровін Тимофій Олександрович</t>
  </si>
  <si>
    <t xml:space="preserve"> Колісник Микола Олександрович</t>
  </si>
  <si>
    <t>EMQ2024_610</t>
  </si>
  <si>
    <t>Міліцин Давид Максимович</t>
  </si>
  <si>
    <t xml:space="preserve"> Нечай Ігор Юрійович</t>
  </si>
  <si>
    <t>EMQ2024_611</t>
  </si>
  <si>
    <t>Пузирей Софія Сергіївна</t>
  </si>
  <si>
    <t xml:space="preserve"> Костирьова Віра Янівна</t>
  </si>
  <si>
    <t>EMQ2024_612</t>
  </si>
  <si>
    <t>Бобров Іван Дмитрович</t>
  </si>
  <si>
    <t xml:space="preserve"> Смаль Єгор Олександрович</t>
  </si>
  <si>
    <t>EMQ2024_613</t>
  </si>
  <si>
    <t>Васильєв Андрій Олександрович</t>
  </si>
  <si>
    <t xml:space="preserve"> Гілевич Дар'я Ігорівна</t>
  </si>
  <si>
    <t>EMQ2024_614</t>
  </si>
  <si>
    <t>Коваленко Катерина Іванівна</t>
  </si>
  <si>
    <t xml:space="preserve"> Єрохова Аріна Олександрівна</t>
  </si>
  <si>
    <t>EMQ2024_615</t>
  </si>
  <si>
    <t>Кирик Маргарита Тарасівна</t>
  </si>
  <si>
    <t xml:space="preserve"> Купрійов Віктор Олександрович</t>
  </si>
  <si>
    <t>EMQ2024_616</t>
  </si>
  <si>
    <t>Гаврилов Артем Максимович</t>
  </si>
  <si>
    <t xml:space="preserve"> Ковалевський Олександр Андрійович</t>
  </si>
  <si>
    <t>EMQ2024_617</t>
  </si>
  <si>
    <t>Якубенко Олександра Костянтинівна</t>
  </si>
  <si>
    <t xml:space="preserve"> Гірейко Вікторія Романівна</t>
  </si>
  <si>
    <t>EMQ2024_618</t>
  </si>
  <si>
    <t>Бевз Глеб Кирилович</t>
  </si>
  <si>
    <t xml:space="preserve"> Калєв Тимофій Сергійович</t>
  </si>
  <si>
    <t>EMQ2024_619</t>
  </si>
  <si>
    <t>Добушовська Оксана Миколаївна</t>
  </si>
  <si>
    <t>Липівський заклад загальної середньої освіти І-ІІІ ступенів Тростянецької сільської ради Стрийського району</t>
  </si>
  <si>
    <t>Стойко Юлія Степанівна</t>
  </si>
  <si>
    <t>Проць Надія Василівна</t>
  </si>
  <si>
    <t>EMQ2024_620</t>
  </si>
  <si>
    <t>Солдаткіна Валерія Сергіївна</t>
  </si>
  <si>
    <t>Гусар Анастасія Романівна</t>
  </si>
  <si>
    <t>EMQ2024_621</t>
  </si>
  <si>
    <t>Колодій Анастасія Олегівна</t>
  </si>
  <si>
    <t>Береза Дмитро Андрійович</t>
  </si>
  <si>
    <t>EMQ2024_622</t>
  </si>
  <si>
    <t>Вовк Тетяна Миколаївна</t>
  </si>
  <si>
    <t>Тимченко Владислав Дмитрович</t>
  </si>
  <si>
    <t>EMQ2024_623</t>
  </si>
  <si>
    <t>Давидюк Діана Володимирівна</t>
  </si>
  <si>
    <t>Лозінська Анастасія Ігорівна</t>
  </si>
  <si>
    <t>EMQ2024_624</t>
  </si>
  <si>
    <t>Синенька Вероніка Василівна</t>
  </si>
  <si>
    <t>Горудько Анастасія-Олександра Ігорівна</t>
  </si>
  <si>
    <t>EMQ2024_625</t>
  </si>
  <si>
    <t>Салопанов Олександр Русланович</t>
  </si>
  <si>
    <t>Родюк Андрій Володимирович</t>
  </si>
  <si>
    <t>EMQ2024_626</t>
  </si>
  <si>
    <t xml:space="preserve"> Митлович Ольга Василівна</t>
  </si>
  <si>
    <t>Пустомитівський ліцей №1 Пустомитівської міської ради</t>
  </si>
  <si>
    <t>Романишин Юлія Володимирівна</t>
  </si>
  <si>
    <t xml:space="preserve"> Гатала Ганна Семенівна</t>
  </si>
  <si>
    <t>EMQ2024_627</t>
  </si>
  <si>
    <t xml:space="preserve"> Бернатович Людмила Казимирівна</t>
  </si>
  <si>
    <t>Чайковська Віра Сергіївна</t>
  </si>
  <si>
    <t xml:space="preserve"> Кучерява Марта Юріївна</t>
  </si>
  <si>
    <t>EMQ2024_628</t>
  </si>
  <si>
    <t>Віблий Ярема Любомирович</t>
  </si>
  <si>
    <t xml:space="preserve"> Рубан Анна Оександівна</t>
  </si>
  <si>
    <t>EMQ2024_629</t>
  </si>
  <si>
    <t>Андрейко Софія Павлівна</t>
  </si>
  <si>
    <t xml:space="preserve"> Діхтярик Христина Андріївна</t>
  </si>
  <si>
    <t>EMQ2024_630</t>
  </si>
  <si>
    <t>Дончура Тарас Ігорович</t>
  </si>
  <si>
    <t>Львівська українська гуманітарна гімназія ім. О. Степанів</t>
  </si>
  <si>
    <t>Свідерська Ірина Сергіївна</t>
  </si>
  <si>
    <t xml:space="preserve"> Рекуненко Ігор Олександрович</t>
  </si>
  <si>
    <t>EMQ2024_631</t>
  </si>
  <si>
    <t>Кузій Маркіян Романович</t>
  </si>
  <si>
    <t>Антоняк Марія Романівна</t>
  </si>
  <si>
    <t xml:space="preserve"> Бриська Ксенія Олександрівна</t>
  </si>
  <si>
    <t>EMQ2024_632</t>
  </si>
  <si>
    <t>Рибак Марія Богданівна, Кузій Маркіян Романович</t>
  </si>
  <si>
    <t>Мартинюк Давид Мирославович</t>
  </si>
  <si>
    <t xml:space="preserve"> Кисілевський Нестор Григорович</t>
  </si>
  <si>
    <t>EMQ2024_633</t>
  </si>
  <si>
    <t>Портах Анна Вікторівна</t>
  </si>
  <si>
    <t xml:space="preserve"> Рафалюк Матвій-Василь Олегович</t>
  </si>
  <si>
    <t>EMQ2024_634</t>
  </si>
  <si>
    <t>Рибачук Тетяна Михайлівна</t>
  </si>
  <si>
    <t>Шпак Данило Павлович</t>
  </si>
  <si>
    <t xml:space="preserve"> Приставський Антон Андрійович</t>
  </si>
  <si>
    <t>EMQ2024_635</t>
  </si>
  <si>
    <t>Хлян Марія Степанівна</t>
  </si>
  <si>
    <t xml:space="preserve"> Шпичко Ольга Віленівна</t>
  </si>
  <si>
    <t>EMQ2024_636</t>
  </si>
  <si>
    <t>Курилишин Андріана Олегівна</t>
  </si>
  <si>
    <t xml:space="preserve"> Шевчук Дарина Павлівна</t>
  </si>
  <si>
    <t>EMQ2024_637</t>
  </si>
  <si>
    <t>Мартиник Тетяна Вікторівна</t>
  </si>
  <si>
    <t>Ліцей №5 імені Іванни та Іллі Кокорудзів ЛМР</t>
  </si>
  <si>
    <t>Миндрішора Остап Романович</t>
  </si>
  <si>
    <t>Стахів Арсен Андрійович</t>
  </si>
  <si>
    <t>EMQ2024_638</t>
  </si>
  <si>
    <t>Бердіна Інна Олексіївна</t>
  </si>
  <si>
    <t>Ямненський заклад загальної середньої освіти імені І.О.Мусієнка Великописарівської селищної ради Сумської області</t>
  </si>
  <si>
    <t>Почерніна Владислава Павлівна</t>
  </si>
  <si>
    <t>Хоруженко Поліна Миколаївна</t>
  </si>
  <si>
    <t>EMQ2024_639</t>
  </si>
  <si>
    <t>Кальченко Данило Андрійович</t>
  </si>
  <si>
    <t>Савельєва Єлизавета Андріївна</t>
  </si>
  <si>
    <t>EMQ2024_640</t>
  </si>
  <si>
    <t xml:space="preserve"> Бондар Ірина Григорівна</t>
  </si>
  <si>
    <t>Опорний заклад освіти "Васильківська гімназія № 4"</t>
  </si>
  <si>
    <t>Молочна Анна Геннадіївна</t>
  </si>
  <si>
    <t xml:space="preserve"> Кудря Артем Юрійович</t>
  </si>
  <si>
    <t>EMQ2024_641</t>
  </si>
  <si>
    <t>Стилик Дар'я Ігорівна</t>
  </si>
  <si>
    <t xml:space="preserve"> Горбатенко Вероніка Сергіївна</t>
  </si>
  <si>
    <t>EMQ2024_642</t>
  </si>
  <si>
    <t>Гушла Андрій</t>
  </si>
  <si>
    <t xml:space="preserve"> Боровий Максим</t>
  </si>
  <si>
    <t>EMQ2024_643</t>
  </si>
  <si>
    <t>Шевченко Даша</t>
  </si>
  <si>
    <t xml:space="preserve"> Кондратовець Аміна</t>
  </si>
  <si>
    <t>EMQ2024_644</t>
  </si>
  <si>
    <t>Тяка Дарина</t>
  </si>
  <si>
    <t xml:space="preserve"> Сокур Анастасія</t>
  </si>
  <si>
    <t>EMQ2024_645</t>
  </si>
  <si>
    <t>Джима Іван</t>
  </si>
  <si>
    <t xml:space="preserve"> Маковеєнко Данило</t>
  </si>
  <si>
    <t>EMQ2024_646</t>
  </si>
  <si>
    <t>Липовенко Валерія</t>
  </si>
  <si>
    <t xml:space="preserve"> Бондар Максим</t>
  </si>
  <si>
    <t>EMQ2024_647</t>
  </si>
  <si>
    <t xml:space="preserve"> Гаврик Катерина</t>
  </si>
  <si>
    <t>EMQ2024_648</t>
  </si>
  <si>
    <t xml:space="preserve"> Мойсеєнко Єлизавета</t>
  </si>
  <si>
    <t>EMQ2024_649</t>
  </si>
  <si>
    <t>Бенківська Інна</t>
  </si>
  <si>
    <t xml:space="preserve"> Трач Вікторія</t>
  </si>
  <si>
    <t>EMQ2024_650</t>
  </si>
  <si>
    <t>Моргушко Олександр</t>
  </si>
  <si>
    <t xml:space="preserve"> Кривша Денис</t>
  </si>
  <si>
    <t>EMQ2024_651</t>
  </si>
  <si>
    <t>Деледивка Крістіна</t>
  </si>
  <si>
    <t xml:space="preserve"> Дармостук Карина</t>
  </si>
  <si>
    <t>EMQ2024_652</t>
  </si>
  <si>
    <t>Сокол Олексій</t>
  </si>
  <si>
    <t xml:space="preserve"> Коваленко Кирило</t>
  </si>
  <si>
    <t>EMQ2024_653</t>
  </si>
  <si>
    <t>Струк Назар</t>
  </si>
  <si>
    <t xml:space="preserve"> Рак Владислав</t>
  </si>
  <si>
    <t>EMQ2024_654</t>
  </si>
  <si>
    <t>Березанський Олександр</t>
  </si>
  <si>
    <t xml:space="preserve"> Самофал Павло</t>
  </si>
  <si>
    <t>EMQ2024_655</t>
  </si>
  <si>
    <t>Бишенко Євген</t>
  </si>
  <si>
    <t xml:space="preserve"> Литвиненко Богдан</t>
  </si>
  <si>
    <t>EMQ2024_656</t>
  </si>
  <si>
    <t>Довгополик Таміла Миколаївна</t>
  </si>
  <si>
    <t>Сватківський опорний ліцей Краснолуцької сільської ради Полтавської області</t>
  </si>
  <si>
    <t>Гайдук Дарина Леонідівна</t>
  </si>
  <si>
    <t>Довгополик Дарина Сергіївна</t>
  </si>
  <si>
    <t>EMQ2024_657</t>
  </si>
  <si>
    <t>Павленко Віталіна Вікторівна</t>
  </si>
  <si>
    <t>Петрук Тетяна Василівна</t>
  </si>
  <si>
    <t>EMQ2024_658</t>
  </si>
  <si>
    <t>Бондар Катерина Анатоліївна</t>
  </si>
  <si>
    <t>Оксьом Андрій Сергійович</t>
  </si>
  <si>
    <t>EMQ2024_659</t>
  </si>
  <si>
    <t>Хохлова Альона Єгорівна</t>
  </si>
  <si>
    <t>Запорізька гімназія №107 Запорізької міської ради Запорізької області</t>
  </si>
  <si>
    <t>Зудов Ярослав Артемович</t>
  </si>
  <si>
    <t>Куртов Артем Віталійович</t>
  </si>
  <si>
    <t>EMQ2024_660</t>
  </si>
  <si>
    <t>Миросенко Володимир Валерійович</t>
  </si>
  <si>
    <t>Котенко Анастасія Андріївна</t>
  </si>
  <si>
    <t>EMQ2024_661</t>
  </si>
  <si>
    <t>Демченко Дар'я Олексіївна</t>
  </si>
  <si>
    <t>Мазан Аріна Кирилівна</t>
  </si>
  <si>
    <t>EMQ2024_662</t>
  </si>
  <si>
    <t>Павлик Леся Володимирівна</t>
  </si>
  <si>
    <t>Збаразький ліцей N1</t>
  </si>
  <si>
    <t>Лисобей Марія Володимирівна</t>
  </si>
  <si>
    <t>Лепіх Вадим Володимирович</t>
  </si>
  <si>
    <t>EMQ2024_663</t>
  </si>
  <si>
    <t>Огерук Христина Юріївна</t>
  </si>
  <si>
    <t>Дроздовська Олена Романівна</t>
  </si>
  <si>
    <t>EMQ2024_664</t>
  </si>
  <si>
    <t>Телев'як Дарина Романівна</t>
  </si>
  <si>
    <t>Хома Дарина Олегівна</t>
  </si>
  <si>
    <t>EMQ2024_665</t>
  </si>
  <si>
    <t>Гайнюк Іван Ігорович</t>
  </si>
  <si>
    <t>Сеник Іван Петрович</t>
  </si>
  <si>
    <t>EMQ2024_666</t>
  </si>
  <si>
    <t>Гавіловська Ілона Юріївна</t>
  </si>
  <si>
    <t>Залеська Анастасія Іванівна</t>
  </si>
  <si>
    <t>EMQ2024_667</t>
  </si>
  <si>
    <t>Боднарчук Лілія Олексіївна</t>
  </si>
  <si>
    <t>Барановська Вероніка Ігорівна</t>
  </si>
  <si>
    <t>EMQ2024_668</t>
  </si>
  <si>
    <t>Тернавська Лариса Олександрівна</t>
  </si>
  <si>
    <t>КЗ "Харківський ліцей №147 Харківської міської ради"</t>
  </si>
  <si>
    <t>Коваль Андрій Юрійович</t>
  </si>
  <si>
    <t>Сіроштан Дмитро Миколайович</t>
  </si>
  <si>
    <t>EMQ2024_669</t>
  </si>
  <si>
    <t>Ляхівненко Людмила Володимирівна</t>
  </si>
  <si>
    <t>Коледін Богдан Максимович</t>
  </si>
  <si>
    <t>Пашков Вадим Юрійович</t>
  </si>
  <si>
    <t>EMQ2024_670</t>
  </si>
  <si>
    <t>Головань Микита Сергійович</t>
  </si>
  <si>
    <t>Головіна Єлизавета Олексіївна</t>
  </si>
  <si>
    <t>EMQ2024_671</t>
  </si>
  <si>
    <t>Гребінник Артем Юрійович</t>
  </si>
  <si>
    <t>Маровтій Олег Сергійович</t>
  </si>
  <si>
    <t>EMQ2024_672</t>
  </si>
  <si>
    <t>Зубков Євгеній Олександрович</t>
  </si>
  <si>
    <t>Новоселівська філія Любашівського ліцею 2 Любешівської селищної ради Одеської області</t>
  </si>
  <si>
    <t>Горюк Микола Васильович</t>
  </si>
  <si>
    <t>Мастоу Софія Мохамадівна</t>
  </si>
  <si>
    <t>EMQ2024_673</t>
  </si>
  <si>
    <t>Нєбєлєнчук Данило Вадимович</t>
  </si>
  <si>
    <t>Ребенко Микола Миколайович</t>
  </si>
  <si>
    <t>EMQ2024_674</t>
  </si>
  <si>
    <t>Бущан Юлія Володимирівна</t>
  </si>
  <si>
    <t>Козубенко Марина Володимирівна</t>
  </si>
  <si>
    <t>EMQ2024_675</t>
  </si>
  <si>
    <t>Тимошенко Людмила Григорівна</t>
  </si>
  <si>
    <t>Білоцерківський ліцей Білоцерківської сільської ради Миргородського району Полтавської області</t>
  </si>
  <si>
    <t>Шарай Анна Русланівна</t>
  </si>
  <si>
    <t>Кривошта Юлія Олегівна</t>
  </si>
  <si>
    <t>EMQ2024_676</t>
  </si>
  <si>
    <t>Гайнулліна Олена Миколаївна</t>
  </si>
  <si>
    <t>Ліцей "Лідер" м.Білгорода-Дністровського</t>
  </si>
  <si>
    <t>Петухова Євгенія Андріївна</t>
  </si>
  <si>
    <t>Попова Єлизавета Юріївна</t>
  </si>
  <si>
    <t>EMQ2024_677</t>
  </si>
  <si>
    <t xml:space="preserve">Копайгора Кіра Павлівна 
</t>
  </si>
  <si>
    <t>Лищінська Кіра Денисівна</t>
  </si>
  <si>
    <t>EMQ2024_678</t>
  </si>
  <si>
    <t xml:space="preserve">Кіоссе Катерина Миколаївна 
</t>
  </si>
  <si>
    <t>Виграновська Марія Олексіївна</t>
  </si>
  <si>
    <t>EMQ2024_679</t>
  </si>
  <si>
    <t xml:space="preserve">Сулаков Іван Русланович 
</t>
  </si>
  <si>
    <t>Ковальов Микола Валентинович</t>
  </si>
  <si>
    <t>EMQ2024_680</t>
  </si>
  <si>
    <t>Шефер Антоніна Володимирівна</t>
  </si>
  <si>
    <t>Корженко Дарія Олександрівна</t>
  </si>
  <si>
    <t>EMQ2024_681</t>
  </si>
  <si>
    <t>EMQ2024_682</t>
  </si>
  <si>
    <t>Гудима Наталя Дмитріївна</t>
  </si>
  <si>
    <t>Волошинова Вікторія Тарасівна</t>
  </si>
  <si>
    <t>EMQ2024_683</t>
  </si>
  <si>
    <t>Баталін Олександр Сергійович</t>
  </si>
  <si>
    <t>Торбінський Єгор Олександрович</t>
  </si>
  <si>
    <t>EMQ2024_684</t>
  </si>
  <si>
    <t>Чуханенко Аліна Олександрівна</t>
  </si>
  <si>
    <t>Кобба Вікторія Дмитрівна</t>
  </si>
  <si>
    <t>EMQ2024_685</t>
  </si>
  <si>
    <t>Лі Олексій Олександрович</t>
  </si>
  <si>
    <t>Костромицький Тарас Максимович</t>
  </si>
  <si>
    <t>EMQ2024_686</t>
  </si>
  <si>
    <t>Василик Іван Андрійович</t>
  </si>
  <si>
    <t>Горикін В»ячеслав Михайлович</t>
  </si>
  <si>
    <t>EMQ2024_687</t>
  </si>
  <si>
    <t>Авдєєва Дар»я Петрівна</t>
  </si>
  <si>
    <t>Шаповал Дарина Геннадіївна</t>
  </si>
  <si>
    <t>EMQ2024_688</t>
  </si>
  <si>
    <t>Гончаренко Катерина Сергіївна</t>
  </si>
  <si>
    <t>Штирбулова Аліна Вадимівна</t>
  </si>
  <si>
    <t>EMQ2024_689</t>
  </si>
  <si>
    <t>Махрова Валерія Юріївна</t>
  </si>
  <si>
    <t>Кінаш Кирил Олегович</t>
  </si>
  <si>
    <t>EMQ2024_690</t>
  </si>
  <si>
    <t>Мудряк Діана Олександрівна</t>
  </si>
  <si>
    <t>Крицька Ульяна Валентинівна</t>
  </si>
  <si>
    <t>EMQ2024_691</t>
  </si>
  <si>
    <t>Круковський Артем Володимирович</t>
  </si>
  <si>
    <t>Ганенко Андрій Андрійович</t>
  </si>
  <si>
    <t>EMQ2024_692</t>
  </si>
  <si>
    <t>Жиленко Дар»я Андріївна</t>
  </si>
  <si>
    <t>Чумаченко Софія Євгенівна</t>
  </si>
  <si>
    <t>EMQ2024_693</t>
  </si>
  <si>
    <t>Андреєв Ярослав Олегович</t>
  </si>
  <si>
    <t>Шевченко Ілля Олександрович</t>
  </si>
  <si>
    <t>EMQ2024_694</t>
  </si>
  <si>
    <t>Грищенко Олександра Володимирівна</t>
  </si>
  <si>
    <t>Бикова Катерина Євгенівна</t>
  </si>
  <si>
    <t>EMQ2024_695</t>
  </si>
  <si>
    <t>Гінкул Дар’я Юріївна</t>
  </si>
  <si>
    <t>Лисенко Віталіна Андріївна</t>
  </si>
  <si>
    <t>EMQ2024_696</t>
  </si>
  <si>
    <t>Коваленко Данило Денисович</t>
  </si>
  <si>
    <t>Басистий Максим Ігорович</t>
  </si>
  <si>
    <t>EMQ2024_697</t>
  </si>
  <si>
    <t>Грищенко Олена Іванівна</t>
  </si>
  <si>
    <t>Шпитьківський академічний ліцей "Скіф"</t>
  </si>
  <si>
    <t>Івко Нікіта Олегович</t>
  </si>
  <si>
    <t xml:space="preserve"> Калиушко Кліментій Дмитрович</t>
  </si>
  <si>
    <t>EMQ2024_698</t>
  </si>
  <si>
    <t>Духенко Назар Юрійович</t>
  </si>
  <si>
    <t xml:space="preserve"> Швець Олександра Вікторівна</t>
  </si>
  <si>
    <t>EMQ2024_699</t>
  </si>
  <si>
    <t>Глінська Анастасія Володимирівна</t>
  </si>
  <si>
    <t xml:space="preserve"> Леньо Діана Ігорівна </t>
  </si>
  <si>
    <t>EMQ2024_700</t>
  </si>
  <si>
    <t>Кучер Олександра Іванівна</t>
  </si>
  <si>
    <t xml:space="preserve"> Товченко Ярослав Андрійович</t>
  </si>
  <si>
    <t>EMQ2024_701</t>
  </si>
  <si>
    <t xml:space="preserve">Моргун Вероніка Андріївна </t>
  </si>
  <si>
    <t xml:space="preserve"> Тарасенко Іванна Олександрівна</t>
  </si>
  <si>
    <t>EMQ2024_702</t>
  </si>
  <si>
    <t>Чернобай Надія Володимирівна</t>
  </si>
  <si>
    <t>Петрівський ліцей Скороходівської селищної ради</t>
  </si>
  <si>
    <t>Марчук Андрій</t>
  </si>
  <si>
    <t>Ваценко Віталій</t>
  </si>
  <si>
    <t>EMQ2024_703</t>
  </si>
  <si>
    <t>Ломака Діана</t>
  </si>
  <si>
    <t>Молодожонова Тіна</t>
  </si>
  <si>
    <t>EMQ2024_704</t>
  </si>
  <si>
    <t>Небрат Максим</t>
  </si>
  <si>
    <t>Штепка Тимофій</t>
  </si>
  <si>
    <t>EMQ2024_705</t>
  </si>
  <si>
    <t xml:space="preserve"> Виглінська О.Т.</t>
  </si>
  <si>
    <t>ЗЗСО Сокальський ліцей 1 імені Олега Романіва</t>
  </si>
  <si>
    <t>Ковальчук В.</t>
  </si>
  <si>
    <t xml:space="preserve"> Когут В.</t>
  </si>
  <si>
    <t>EMQ2024_706</t>
  </si>
  <si>
    <t>Корнієнко Д</t>
  </si>
  <si>
    <t xml:space="preserve"> Мірзоалієва С.</t>
  </si>
  <si>
    <t>EMQ2024_707</t>
  </si>
  <si>
    <t>Іващук М.</t>
  </si>
  <si>
    <t xml:space="preserve"> Шевчук А.</t>
  </si>
  <si>
    <t>EMQ2024_708</t>
  </si>
  <si>
    <t>Головко А.</t>
  </si>
  <si>
    <t xml:space="preserve"> Пащук М.</t>
  </si>
  <si>
    <t>EMQ2024_709</t>
  </si>
  <si>
    <t>Адамчук О</t>
  </si>
  <si>
    <t xml:space="preserve"> Здига Д.</t>
  </si>
  <si>
    <t>EMQ2024_710</t>
  </si>
  <si>
    <t>Мельник Н.</t>
  </si>
  <si>
    <t>Диня В.</t>
  </si>
  <si>
    <t>EMQ2024_711</t>
  </si>
  <si>
    <t>Мись М.</t>
  </si>
  <si>
    <t xml:space="preserve"> Проць В.</t>
  </si>
  <si>
    <t>EMQ2024_712</t>
  </si>
  <si>
    <t>Тимчук м.</t>
  </si>
  <si>
    <t xml:space="preserve"> Перетятко Й.</t>
  </si>
  <si>
    <t>EMQ2024_713</t>
  </si>
  <si>
    <t xml:space="preserve"> Виглнська О.Т.</t>
  </si>
  <si>
    <t>Мигасюк О.</t>
  </si>
  <si>
    <t xml:space="preserve"> Дихтяр В.</t>
  </si>
  <si>
    <t>EMQ2024_714</t>
  </si>
  <si>
    <t>Виглінська О.Т.</t>
  </si>
  <si>
    <t>Сидор Р.</t>
  </si>
  <si>
    <t xml:space="preserve"> Матвіїв Д. </t>
  </si>
  <si>
    <t>EMQ2024_715</t>
  </si>
  <si>
    <t>Олійник Н.</t>
  </si>
  <si>
    <t xml:space="preserve"> Гуменчук Ю.</t>
  </si>
  <si>
    <t>EMQ2024_716</t>
  </si>
  <si>
    <t>Рижок А.</t>
  </si>
  <si>
    <t xml:space="preserve"> Дубенська А.</t>
  </si>
  <si>
    <t>EMQ2024_717</t>
  </si>
  <si>
    <t>Бик А-Х.</t>
  </si>
  <si>
    <t xml:space="preserve"> Бас А.</t>
  </si>
  <si>
    <t>EMQ2024_718</t>
  </si>
  <si>
    <t>Гоба А</t>
  </si>
  <si>
    <t xml:space="preserve"> Криштоф А.</t>
  </si>
  <si>
    <t>EMQ2024_719</t>
  </si>
  <si>
    <t>Ковалевич В.</t>
  </si>
  <si>
    <t xml:space="preserve"> Цьох С.</t>
  </si>
  <si>
    <t>EMQ2024_720</t>
  </si>
  <si>
    <t>Тимчук Д.</t>
  </si>
  <si>
    <t xml:space="preserve"> Мочалов С.</t>
  </si>
  <si>
    <t>EMQ2024_721</t>
  </si>
  <si>
    <t>Багрій Л.</t>
  </si>
  <si>
    <t xml:space="preserve"> Петринка А.</t>
  </si>
  <si>
    <t>EMQ2024_722</t>
  </si>
  <si>
    <t>Рак Б.</t>
  </si>
  <si>
    <t xml:space="preserve"> федащук В.</t>
  </si>
  <si>
    <t>EMQ2024_723</t>
  </si>
  <si>
    <t>Чухліб Т.</t>
  </si>
  <si>
    <t xml:space="preserve"> Трохимчук Д.</t>
  </si>
  <si>
    <t>EMQ2024_724</t>
  </si>
  <si>
    <t>Гопенко Д.</t>
  </si>
  <si>
    <t xml:space="preserve"> Климчук Ю.</t>
  </si>
  <si>
    <t>EMQ2024_725</t>
  </si>
  <si>
    <t>Гузар С.</t>
  </si>
  <si>
    <t xml:space="preserve"> Гаврилюк Р.</t>
  </si>
  <si>
    <t>EMQ2024_726</t>
  </si>
  <si>
    <t>Шепітяк Ю.</t>
  </si>
  <si>
    <t xml:space="preserve"> Свид Т.</t>
  </si>
  <si>
    <t>EMQ2024_727</t>
  </si>
  <si>
    <t>Стадник Ю.</t>
  </si>
  <si>
    <t xml:space="preserve"> Назар В.</t>
  </si>
  <si>
    <t>EMQ2024_728</t>
  </si>
  <si>
    <t>Діжак А.</t>
  </si>
  <si>
    <t xml:space="preserve"> Гонза В.</t>
  </si>
  <si>
    <t>EMQ2024_729</t>
  </si>
  <si>
    <t>Гамадін С.</t>
  </si>
  <si>
    <t xml:space="preserve"> Стемковська С.</t>
  </si>
  <si>
    <t>EMQ2024_730</t>
  </si>
  <si>
    <t>Орел Альона Анатоліївна</t>
  </si>
  <si>
    <t>Лозуватський ліцей імені Т.Г. Шевченка Лозуватської сільської ради</t>
  </si>
  <si>
    <t>Вербицька Софія Андріївна</t>
  </si>
  <si>
    <t>Орел Юлія Сергіївна</t>
  </si>
  <si>
    <t>EMQ2024_731</t>
  </si>
  <si>
    <t>Орел Наталія Василівна</t>
  </si>
  <si>
    <t>Бабенко Павло Олександрович</t>
  </si>
  <si>
    <t>Юрков Ілля Дмитрович</t>
  </si>
  <si>
    <t>EMQ2024_732</t>
  </si>
  <si>
    <t>Юрциба Людмила Михайлівна</t>
  </si>
  <si>
    <t>Воловецький ліцей Мукачівського району</t>
  </si>
  <si>
    <t>Брецко Олексій Вікторович</t>
  </si>
  <si>
    <t>Лях Каріна Дмитрівна</t>
  </si>
  <si>
    <t>EMQ2024_733</t>
  </si>
  <si>
    <t>Мадяр Максим Іванович</t>
  </si>
  <si>
    <t>Чекета Микола Миколайович</t>
  </si>
  <si>
    <t>EMQ2024_734</t>
  </si>
  <si>
    <t xml:space="preserve"> Михайленко Олена Вікторівна</t>
  </si>
  <si>
    <t>Димерський ліцей №2 Димерської селищної ради</t>
  </si>
  <si>
    <t>Каськевич Катерина</t>
  </si>
  <si>
    <t xml:space="preserve"> Пилипенко Софія</t>
  </si>
  <si>
    <t>EMQ2024_735</t>
  </si>
  <si>
    <t>Арестов Дмитро</t>
  </si>
  <si>
    <t xml:space="preserve"> Малютенко Віталій</t>
  </si>
  <si>
    <t>EMQ2024_736</t>
  </si>
  <si>
    <t>Батаєва Вікторія</t>
  </si>
  <si>
    <t xml:space="preserve"> Кучерян Ксенія</t>
  </si>
  <si>
    <t>EMQ2024_737</t>
  </si>
  <si>
    <t>Бродська Поліна</t>
  </si>
  <si>
    <t xml:space="preserve"> Пархоменко Марія</t>
  </si>
  <si>
    <t>EMQ2024_738</t>
  </si>
  <si>
    <t>Попсуй Яна</t>
  </si>
  <si>
    <t xml:space="preserve"> Степанчук Дар'я</t>
  </si>
  <si>
    <t>EMQ2024_739</t>
  </si>
  <si>
    <t>Лещенко Софія</t>
  </si>
  <si>
    <t xml:space="preserve"> Навроцький Богдан</t>
  </si>
  <si>
    <t>EMQ2024_740</t>
  </si>
  <si>
    <t>Бендовський Данило</t>
  </si>
  <si>
    <t xml:space="preserve"> Лавренчук Євгеній</t>
  </si>
  <si>
    <t>EMQ2024_741</t>
  </si>
  <si>
    <t>Бойко Стефанія</t>
  </si>
  <si>
    <t xml:space="preserve"> Григорян Каріне</t>
  </si>
  <si>
    <t>EMQ2024_742</t>
  </si>
  <si>
    <t>Рябов Гліб</t>
  </si>
  <si>
    <t xml:space="preserve"> Федоренко Яна</t>
  </si>
  <si>
    <t>EMQ2024_743</t>
  </si>
  <si>
    <t>Іванченко Анастасія</t>
  </si>
  <si>
    <t xml:space="preserve"> Ситенок Арсен</t>
  </si>
  <si>
    <t>EMQ2024_744</t>
  </si>
  <si>
    <t xml:space="preserve"> Зембик Василь Васильович</t>
  </si>
  <si>
    <t>Тернопільська ЗОШ І-ІІІ ступенів № 24</t>
  </si>
  <si>
    <t>Митко Ліліана Романівна</t>
  </si>
  <si>
    <t xml:space="preserve"> Бутько Марта Володимирівна</t>
  </si>
  <si>
    <t>EMQ2024_745</t>
  </si>
  <si>
    <t xml:space="preserve"> Якимчук Володимир Зіновійович</t>
  </si>
  <si>
    <t>Грушецька Софія Володимирівна</t>
  </si>
  <si>
    <t xml:space="preserve"> Кульчицька Вероніка Михайлівна</t>
  </si>
  <si>
    <t>EMQ2024_746</t>
  </si>
  <si>
    <t>Лопушинська Поліна Михайлівна</t>
  </si>
  <si>
    <t xml:space="preserve"> Сулік Інна Юріївна</t>
  </si>
  <si>
    <t>EMQ2024_747</t>
  </si>
  <si>
    <t xml:space="preserve"> Степова Світлана Миколаївна</t>
  </si>
  <si>
    <t>Білгород-Дністровський коледж природокористування, будівництва та комп'ютерних технологій</t>
  </si>
  <si>
    <t xml:space="preserve"> Унгуряну Катерина Віталіївна</t>
  </si>
  <si>
    <t xml:space="preserve"> Завацька Валерія Сергіївна</t>
  </si>
  <si>
    <t>EMQ2024_748</t>
  </si>
  <si>
    <t xml:space="preserve"> Олійник Дар'я Станіславівна</t>
  </si>
  <si>
    <t xml:space="preserve"> Кожокар Ксенія Вікторівна</t>
  </si>
  <si>
    <t>EMQ2024_749</t>
  </si>
  <si>
    <t xml:space="preserve"> Іщенко Володимир Володимирович</t>
  </si>
  <si>
    <t xml:space="preserve"> Ткаченко Володимир Сергійович</t>
  </si>
  <si>
    <t>EMQ2024_750</t>
  </si>
  <si>
    <t>Добровольська Світлана Вікторівна</t>
  </si>
  <si>
    <t>КЛ "Маріупольський ліцей міста Києва"</t>
  </si>
  <si>
    <t>Гриненко Мирослава Андріївна</t>
  </si>
  <si>
    <t>Буцик Іван Олександрович</t>
  </si>
  <si>
    <t>EMQ2024_751</t>
  </si>
  <si>
    <t>Вєліков Артур Георгійович</t>
  </si>
  <si>
    <t>Каліста Кирило Максимович</t>
  </si>
  <si>
    <t>EMQ2024_752</t>
  </si>
  <si>
    <t>Дячук Ксенія Анатоліївна</t>
  </si>
  <si>
    <t>Левицька Дарина Тарасівна</t>
  </si>
  <si>
    <t>EMQ2024_753</t>
  </si>
  <si>
    <t>Рубель Іван Володимирович</t>
  </si>
  <si>
    <t>Суслов Руслан Андрійович</t>
  </si>
  <si>
    <t>EMQ2024_754</t>
  </si>
  <si>
    <t xml:space="preserve">Ковтун Олександр Сергійович </t>
  </si>
  <si>
    <t xml:space="preserve">Присяжнюк Микита Олександрович </t>
  </si>
  <si>
    <t>EMQ2024_755</t>
  </si>
  <si>
    <t>Шелестов Ігор Віталійович</t>
  </si>
  <si>
    <t>Колесова Христина Едуардівна</t>
  </si>
  <si>
    <t>EMQ2024_756</t>
  </si>
  <si>
    <t>Долгов Володимир Андрійович</t>
  </si>
  <si>
    <t>Парамонова Дар'я Сергіївна</t>
  </si>
  <si>
    <t>EMQ2024_757</t>
  </si>
  <si>
    <t>Солтис Костянтин Олексійович</t>
  </si>
  <si>
    <t>Євдокімов Ярослав Андрійович</t>
  </si>
  <si>
    <t>EMQ2024_758</t>
  </si>
  <si>
    <t>Слєпов Володимир Дмитрович</t>
  </si>
  <si>
    <t>Бондаренко Михайло Ігорович</t>
  </si>
  <si>
    <t>EMQ2024_759</t>
  </si>
  <si>
    <t>Житникова Анна Андріївна</t>
  </si>
  <si>
    <t>Новікова Олександра Андріївна</t>
  </si>
  <si>
    <t>EMQ2024_760</t>
  </si>
  <si>
    <t>Рак Інна Миколаївна</t>
  </si>
  <si>
    <t>Ліцей №1 м.Копичинці Копичинецької міської ради Чортківського району Тернопільської області</t>
  </si>
  <si>
    <t>Бойчук Богдан Степанович</t>
  </si>
  <si>
    <t xml:space="preserve">Бойчук Іван Степанович </t>
  </si>
  <si>
    <t>EMQ2024_761</t>
  </si>
  <si>
    <t>Божук Діана Сергіївна</t>
  </si>
  <si>
    <t>Грещук Дмитро Ігорович</t>
  </si>
  <si>
    <t>Виграновська Ольга Ярославівна</t>
  </si>
  <si>
    <t>EMQ2024_762</t>
  </si>
  <si>
    <t>Липка Оксана Романівна</t>
  </si>
  <si>
    <t>Стечишин Володимир Вікторович</t>
  </si>
  <si>
    <t>Журавель Алла Андріївна</t>
  </si>
  <si>
    <t>EMQ2024_763</t>
  </si>
  <si>
    <t>Яворівська Ольга Зіновіївна</t>
  </si>
  <si>
    <t>Чміль Володимир Віталійович</t>
  </si>
  <si>
    <t>Лопушняк Андрій Ігорович</t>
  </si>
  <si>
    <t>EMQ2024_764</t>
  </si>
  <si>
    <t>Трисирука Ярослав Васильович</t>
  </si>
  <si>
    <t>Чміль Олександр Віталійович</t>
  </si>
  <si>
    <t>Грабець Денис Сергійович</t>
  </si>
  <si>
    <t>EMQ2024_765</t>
  </si>
  <si>
    <t>Забчук Михайло Павлович</t>
  </si>
  <si>
    <t>Кованюк Ярослав Володимирович</t>
  </si>
  <si>
    <t>Стефанів Анастасія Володимирівна</t>
  </si>
  <si>
    <t>EMQ2024_766</t>
  </si>
  <si>
    <t>Волосянко Євгенія Володимирівна</t>
  </si>
  <si>
    <t>Дніпровський ліцей №120 ДМР</t>
  </si>
  <si>
    <t>Борисюк Святослав Владиславовчи</t>
  </si>
  <si>
    <t>Мороз Анна Євгеніївна</t>
  </si>
  <si>
    <t>EMQ2024_767</t>
  </si>
  <si>
    <t>Толстік Ніна</t>
  </si>
  <si>
    <t>Мізін Матвій Михайлович</t>
  </si>
  <si>
    <t>Легун Максим Костянтинович</t>
  </si>
  <si>
    <t>EMQ2024_768</t>
  </si>
  <si>
    <t>Забитчук Дар'я Вадимівна</t>
  </si>
  <si>
    <t>Лихненко Ксенія</t>
  </si>
  <si>
    <t>EMQ2024_769</t>
  </si>
  <si>
    <t>Бабушкін Віктор Дмитрович</t>
  </si>
  <si>
    <t>Щеміль Таїсія</t>
  </si>
  <si>
    <t>EMQ2024_770</t>
  </si>
  <si>
    <t>Кальментьєва Ксенія</t>
  </si>
  <si>
    <t>Тітаренко Артем</t>
  </si>
  <si>
    <t>EMQ2024_771</t>
  </si>
  <si>
    <t>Пушкаш Вікторія Вікторівна</t>
  </si>
  <si>
    <t>Мартемянов Артем Русланович</t>
  </si>
  <si>
    <t>Соколова Софія Ігорівна</t>
  </si>
  <si>
    <t>EMQ2024_772</t>
  </si>
  <si>
    <t>Ляшевич Анастасія Станіславівна</t>
  </si>
  <si>
    <t>Майна Дар'я Віталіївна</t>
  </si>
  <si>
    <t>EMQ2024_773</t>
  </si>
  <si>
    <t>Богданов Артем</t>
  </si>
  <si>
    <t>Короленко Юлія</t>
  </si>
  <si>
    <t>EMQ2024_774</t>
  </si>
  <si>
    <t>Кузьменко Михайло</t>
  </si>
  <si>
    <t>Сабірова Віра</t>
  </si>
  <si>
    <t>EMQ2024_775</t>
  </si>
  <si>
    <t>Серов Сергій Вікторович</t>
  </si>
  <si>
    <t>Тіщенко Владислав</t>
  </si>
  <si>
    <t>EMQ2024_776</t>
  </si>
  <si>
    <t>Іванова Олександра</t>
  </si>
  <si>
    <t>Авдієвський Данило</t>
  </si>
  <si>
    <t>EMQ2024_777</t>
  </si>
  <si>
    <t>Гуменна Любов Спиридонівна</t>
  </si>
  <si>
    <t>Шепетівський навчально-виховний комплекс №1 у складі: «Загальноосвітня школа І-ІІ ступенів та ліцей ім. Героя України М. Дзявульського»</t>
  </si>
  <si>
    <t>Літвін Зоряна Андріївна</t>
  </si>
  <si>
    <t>Назарук Анна Богданівна</t>
  </si>
  <si>
    <t>EMQ2024_778</t>
  </si>
  <si>
    <t xml:space="preserve">Чернушич Марія Вікторівна </t>
  </si>
  <si>
    <t>Львівська Анастасія Учасник</t>
  </si>
  <si>
    <t>Солецький Даніїл Віталійович</t>
  </si>
  <si>
    <t>EMQ2024_779</t>
  </si>
  <si>
    <t>Лебідь Юлія Валентинівна</t>
  </si>
  <si>
    <t>Кипень Дарина Вадимівна</t>
  </si>
  <si>
    <t>Личик Ольга Юріївна</t>
  </si>
  <si>
    <t>EMQ2024_780</t>
  </si>
  <si>
    <t>Войтюк Тетяна Вікторівна</t>
  </si>
  <si>
    <t>Бабкіна Дарина Володимирівна</t>
  </si>
  <si>
    <t>Павонський Володимир Миколайович</t>
  </si>
  <si>
    <t>EMQ2024_781</t>
  </si>
  <si>
    <t>Обжирко Тетяна Василівна</t>
  </si>
  <si>
    <t>Лисун Катерина Сергіївна</t>
  </si>
  <si>
    <t>Багрій Дар’я Михайлівна</t>
  </si>
  <si>
    <t>EMQ2024_782</t>
  </si>
  <si>
    <t>Білецька Наталя Степанівна</t>
  </si>
  <si>
    <t>Філюк Оксана Євгенівна</t>
  </si>
  <si>
    <t>Окунєвська Асія Ігорівна</t>
  </si>
  <si>
    <t>EMQ2024_783</t>
  </si>
  <si>
    <t xml:space="preserve">Токмина Олександр Анатолійович </t>
  </si>
  <si>
    <t>Краснолуцький Олександр Олегович</t>
  </si>
  <si>
    <t>Бондар Вікторія Михайлівна</t>
  </si>
  <si>
    <t>EMQ2024_784</t>
  </si>
  <si>
    <t>Кухар Мар’яна Андріївна</t>
  </si>
  <si>
    <t>Ольшевська Ірина Василівна</t>
  </si>
  <si>
    <t>Асанович Вікторія Вячеславівна</t>
  </si>
  <si>
    <t>EMQ2024_785</t>
  </si>
  <si>
    <t>Комановська Світлана Миколаївна</t>
  </si>
  <si>
    <t>Ерзак Анастасія Володимирівна</t>
  </si>
  <si>
    <t>Гавловська Софія Олександрівна</t>
  </si>
  <si>
    <t>EMQ2024_786</t>
  </si>
  <si>
    <t xml:space="preserve"> Харченко Любов Володимирівна</t>
  </si>
  <si>
    <t>Гощанський ліцей Гощанської селищної ради Рівненської області</t>
  </si>
  <si>
    <t>Горобець Вікторія Сергіївна</t>
  </si>
  <si>
    <t xml:space="preserve"> Андрощук Олександр Іванович</t>
  </si>
  <si>
    <t>EMQ2024_787</t>
  </si>
  <si>
    <t>Король Василь Сергійович</t>
  </si>
  <si>
    <t xml:space="preserve"> Харченко Юрій Миколайович</t>
  </si>
  <si>
    <t>EMQ2024_788</t>
  </si>
  <si>
    <t>Марчук Максим Валентинович</t>
  </si>
  <si>
    <t xml:space="preserve"> Чупринюк Артем Олегович</t>
  </si>
  <si>
    <t>EMQ2024_789</t>
  </si>
  <si>
    <t>Віюк Катерина Юріївна</t>
  </si>
  <si>
    <t xml:space="preserve"> Гуменюк Інна Сергіївна</t>
  </si>
  <si>
    <t>EMQ2024_790</t>
  </si>
  <si>
    <t>Решетняк Вікторія Сергіївна</t>
  </si>
  <si>
    <t xml:space="preserve"> Мороз Софія Сергіївна</t>
  </si>
  <si>
    <t>EMQ2024_791</t>
  </si>
  <si>
    <t>Машлай Анастасія Володимирівна</t>
  </si>
  <si>
    <t xml:space="preserve"> Грищук Вікторія Юріївна</t>
  </si>
  <si>
    <t>EMQ2024_792</t>
  </si>
  <si>
    <t>Собенко Інна Олександрівна</t>
  </si>
  <si>
    <t>Харківська гімназія №30 Харківської міської ради</t>
  </si>
  <si>
    <t>Медведєва Агата Олександрівна</t>
  </si>
  <si>
    <t>Румянцева Вікторія Олександрівна</t>
  </si>
  <si>
    <t>EMQ2024_793</t>
  </si>
  <si>
    <t>Голота Маргарита Андріївна, Лутай Катеріна Сергіївна</t>
  </si>
  <si>
    <t>Чебунін Денис Олексійович</t>
  </si>
  <si>
    <t>Дроботенко Дмитро Олегович</t>
  </si>
  <si>
    <t>EMQ2024_794</t>
  </si>
  <si>
    <t>Братко Владіслав Володимирович</t>
  </si>
  <si>
    <t>Комунальний заклад " Вінницький ліцей №20 "</t>
  </si>
  <si>
    <t>Дрозда Анастасія Олегівна</t>
  </si>
  <si>
    <t xml:space="preserve"> Поліщук Вероніка Велеріївна</t>
  </si>
  <si>
    <t>EMQ2024_795</t>
  </si>
  <si>
    <t>Нікітенко Анна Едуардівна</t>
  </si>
  <si>
    <t xml:space="preserve"> Герасимович Марія Максимівна</t>
  </si>
  <si>
    <t>EMQ2024_796</t>
  </si>
  <si>
    <t>Керанчук Марія Євгенівна</t>
  </si>
  <si>
    <t xml:space="preserve"> Кушнір Анна Сергіївна</t>
  </si>
  <si>
    <t>EMQ2024_797</t>
  </si>
  <si>
    <t>Нишпорка Дар'я Сергіївна</t>
  </si>
  <si>
    <t xml:space="preserve"> Жупанов Ілля Олегович</t>
  </si>
  <si>
    <t>EMQ2024_798</t>
  </si>
  <si>
    <t>Грабик Назар Сергійович</t>
  </si>
  <si>
    <t xml:space="preserve"> Долгополова Катерина Максимівна</t>
  </si>
  <si>
    <t>EMQ2024_799</t>
  </si>
  <si>
    <t>Сокур Вікторія Олександрівна</t>
  </si>
  <si>
    <t xml:space="preserve"> Шевчук Юлія Олександрівна</t>
  </si>
  <si>
    <t>EMQ2024_800</t>
  </si>
  <si>
    <t>Балан Анна Володимирівна</t>
  </si>
  <si>
    <t xml:space="preserve"> Петренко Софія Олександрівна</t>
  </si>
  <si>
    <t>EMQ2024_801</t>
  </si>
  <si>
    <t>Сугак Нікіта Дмитрович</t>
  </si>
  <si>
    <t xml:space="preserve"> Юрченко Андрій Романович</t>
  </si>
  <si>
    <t>EMQ2024_802</t>
  </si>
  <si>
    <t>Гринчук Любов Григорівна</t>
  </si>
  <si>
    <t>Ліцей № 2 м. Хмільника Вінницької області</t>
  </si>
  <si>
    <t>Гуменюк Анна Ігорівна</t>
  </si>
  <si>
    <t>Приалінська Анастасія Андріївна</t>
  </si>
  <si>
    <t>EMQ2024_803</t>
  </si>
  <si>
    <t>Поводиренко Валентина Миколаївна</t>
  </si>
  <si>
    <t>Ніжинська загальноосвітня школа І-ІІІ ступенів №7 Ніжинської міської ради Чернігівської області</t>
  </si>
  <si>
    <t>Шумал Анна Володимирівна</t>
  </si>
  <si>
    <t>Зоц Анастасія Юріївна</t>
  </si>
  <si>
    <t>EMQ2024_804</t>
  </si>
  <si>
    <t>Олянич Олена Миколаївна</t>
  </si>
  <si>
    <t>Чернівецька гімназія №19 Чернівецької міської ради</t>
  </si>
  <si>
    <t>Нейлюк Тимофій Романович</t>
  </si>
  <si>
    <t xml:space="preserve"> Олесь Ольга Юріївна</t>
  </si>
  <si>
    <t>EMQ2024_805</t>
  </si>
  <si>
    <t xml:space="preserve"> Олянич Олена Миколаївна</t>
  </si>
  <si>
    <t>Гукасян Каріна Андріївна</t>
  </si>
  <si>
    <t xml:space="preserve"> Клепак Владислав Анатолійович</t>
  </si>
  <si>
    <t>EMQ2024_806</t>
  </si>
  <si>
    <t>Коршівський Микола Васильович</t>
  </si>
  <si>
    <t xml:space="preserve"> Чернишенко Богдан Олексійович</t>
  </si>
  <si>
    <t>EMQ2024_807</t>
  </si>
  <si>
    <t>Власюк Марія Іванівна</t>
  </si>
  <si>
    <t>Ліцей 16 імені Юрія Дрогобича ДМР Львівської області</t>
  </si>
  <si>
    <t>Товчко Олег Романович</t>
  </si>
  <si>
    <t>Свистун Руслан Васильович</t>
  </si>
  <si>
    <t>EMQ2024_808</t>
  </si>
  <si>
    <t>Козачок Алла Василівна</t>
  </si>
  <si>
    <t>ДПТНЗ "Вінницьке міжрегіональне вище професійне училище"</t>
  </si>
  <si>
    <t>Маслей Мирослава Іванівна</t>
  </si>
  <si>
    <t xml:space="preserve"> Сполітак Анастасія Віталіївна</t>
  </si>
  <si>
    <t>EMQ2024_809</t>
  </si>
  <si>
    <t>Крупович Вероніка Юріївна</t>
  </si>
  <si>
    <t xml:space="preserve"> Архипчук Вікторія Сергіївна</t>
  </si>
  <si>
    <t>EMQ2024_810</t>
  </si>
  <si>
    <t>Захлєбна Юлія Олександрівна</t>
  </si>
  <si>
    <t xml:space="preserve"> Болманенко Катерина Андріївна</t>
  </si>
  <si>
    <t>EMQ2024_811</t>
  </si>
  <si>
    <t>Деркач Анна Миколаївна</t>
  </si>
  <si>
    <t>Годованюк Юлія Віталіївна</t>
  </si>
  <si>
    <t xml:space="preserve"> Сокол Анастасія Петрівна</t>
  </si>
  <si>
    <t>EMQ2024_812</t>
  </si>
  <si>
    <t>Кокиза Вікторія Вікторівна</t>
  </si>
  <si>
    <t xml:space="preserve"> Нова Дарина Юріївна</t>
  </si>
  <si>
    <t>EMQ2024_813</t>
  </si>
  <si>
    <t xml:space="preserve"> Тарасенко Ілона Михайлівна</t>
  </si>
  <si>
    <t>Хмельницька середня загальоосвітня школа № 18 І-ІІІ ступенів ім.В.Чорновола</t>
  </si>
  <si>
    <t>Починок Вадим Андрійович</t>
  </si>
  <si>
    <t xml:space="preserve"> Фарина Єлизавета Олексіївна</t>
  </si>
  <si>
    <t>EMQ2024_814</t>
  </si>
  <si>
    <t>Наумюк Денис Вікторович</t>
  </si>
  <si>
    <t xml:space="preserve"> Лукасюк Олександр Андрійович</t>
  </si>
  <si>
    <t>EMQ2024_815</t>
  </si>
  <si>
    <t>Резніченко Юлія В'ячеславівна</t>
  </si>
  <si>
    <t xml:space="preserve"> Якубаускайте Ольга Олександрівна</t>
  </si>
  <si>
    <t>EMQ2024_816</t>
  </si>
  <si>
    <t>Зозуля Уляна Сергіївна</t>
  </si>
  <si>
    <t xml:space="preserve"> Шпичко Ярослав Петрович</t>
  </si>
  <si>
    <t>EMQ2024_817</t>
  </si>
  <si>
    <t>Сорока Денис Дмитрійович</t>
  </si>
  <si>
    <t xml:space="preserve"> Гуменчук Ілля Миколайович</t>
  </si>
  <si>
    <t>EMQ2024_818</t>
  </si>
  <si>
    <t>Пекний Мартін Ігорович</t>
  </si>
  <si>
    <t xml:space="preserve"> Гаврилюк Ілля Сергійович</t>
  </si>
  <si>
    <t>EMQ2024_819</t>
  </si>
  <si>
    <t>Шатурська Анастасія Михайлівна</t>
  </si>
  <si>
    <t xml:space="preserve"> Коваль Христина Віталіївна</t>
  </si>
  <si>
    <t>EMQ2024_820</t>
  </si>
  <si>
    <t>Тимощук Надія Вікторівна</t>
  </si>
  <si>
    <t xml:space="preserve"> Зеленська Анна Вікторівна</t>
  </si>
  <si>
    <t>EMQ2024_821</t>
  </si>
  <si>
    <t>Вівсянко Адріана Олександрівна</t>
  </si>
  <si>
    <t xml:space="preserve"> Яковлева Софія Олександрівна</t>
  </si>
  <si>
    <t>EMQ2024_822</t>
  </si>
  <si>
    <t>Когут Ольга Михайлівна</t>
  </si>
  <si>
    <t>Скородинська філія Білівського ОЗЗСО |-||| ст.</t>
  </si>
  <si>
    <t>Гапій Ольга Андріївна</t>
  </si>
  <si>
    <t>Шевців Тарас Борисович</t>
  </si>
  <si>
    <t>EMQ2024_823</t>
  </si>
  <si>
    <t>Черба В.М.</t>
  </si>
  <si>
    <t>КЗО "Фінансово-економічний ліцей наукового спрямування при УМСФ"</t>
  </si>
  <si>
    <t>Помінов Павло</t>
  </si>
  <si>
    <t xml:space="preserve"> Кур'янов Даніїл </t>
  </si>
  <si>
    <t>EMQ2024_824</t>
  </si>
  <si>
    <t>Миколайчук І.О.</t>
  </si>
  <si>
    <t xml:space="preserve"> Купченко В.Ю. </t>
  </si>
  <si>
    <t>EMQ2024_825</t>
  </si>
  <si>
    <t>Шапка Д.О.</t>
  </si>
  <si>
    <t xml:space="preserve">Горобець С.В. </t>
  </si>
  <si>
    <t>EMQ2024_826</t>
  </si>
  <si>
    <t>Обез Г. Д.</t>
  </si>
  <si>
    <t xml:space="preserve"> Калмиков І.С. </t>
  </si>
  <si>
    <t>EMQ2024_827</t>
  </si>
  <si>
    <t>Заплюйсвічка М.С.</t>
  </si>
  <si>
    <t xml:space="preserve"> Донець П.С. </t>
  </si>
  <si>
    <t>EMQ2024_828</t>
  </si>
  <si>
    <t>Самба С.С.</t>
  </si>
  <si>
    <t xml:space="preserve"> Кафарова С.Р. </t>
  </si>
  <si>
    <t>EMQ2024_829</t>
  </si>
  <si>
    <t>Чорний І.О.</t>
  </si>
  <si>
    <t xml:space="preserve"> Кочергін Я.І. </t>
  </si>
  <si>
    <t>EMQ2024_830</t>
  </si>
  <si>
    <t>Корягіна Т.В.</t>
  </si>
  <si>
    <t>Шевченко Я.С.</t>
  </si>
  <si>
    <t xml:space="preserve"> Сергієнко Д.А.</t>
  </si>
  <si>
    <t>EMQ2024_831</t>
  </si>
  <si>
    <t>Бондар Є.Ю.</t>
  </si>
  <si>
    <t xml:space="preserve"> Шеремет П.В. </t>
  </si>
  <si>
    <t>EMQ2024_832</t>
  </si>
  <si>
    <t>Чемерис Назар</t>
  </si>
  <si>
    <t xml:space="preserve"> Житченко Сергій </t>
  </si>
  <si>
    <t>EMQ2024_833</t>
  </si>
  <si>
    <t>Федорова А.Б.</t>
  </si>
  <si>
    <t xml:space="preserve"> Дуліченко А.С. </t>
  </si>
  <si>
    <t>EMQ2024_834</t>
  </si>
  <si>
    <t>Альохін К.О.</t>
  </si>
  <si>
    <t xml:space="preserve"> Лазурко М.Р.</t>
  </si>
  <si>
    <t>EMQ2024_835</t>
  </si>
  <si>
    <t>Павлова В.Д.</t>
  </si>
  <si>
    <t xml:space="preserve"> Маймур Д.М. </t>
  </si>
  <si>
    <t>EMQ2024_836</t>
  </si>
  <si>
    <t>Гуртовий М.В.</t>
  </si>
  <si>
    <t xml:space="preserve"> Зінченко А.В.</t>
  </si>
  <si>
    <t>EMQ2024_837</t>
  </si>
  <si>
    <t>Гузєєв В.О.</t>
  </si>
  <si>
    <t xml:space="preserve"> Сулаєв Т.О.</t>
  </si>
  <si>
    <t>EMQ2024_838</t>
  </si>
  <si>
    <t>Овсянніков В.Є.</t>
  </si>
  <si>
    <t xml:space="preserve"> Нестерук К.О. </t>
  </si>
  <si>
    <t>EMQ2024_839</t>
  </si>
  <si>
    <t>Чуйко Я.О.</t>
  </si>
  <si>
    <t xml:space="preserve"> Кабаненко Г.О. </t>
  </si>
  <si>
    <t>EMQ2024_840</t>
  </si>
  <si>
    <t>Галагур Єлизавета</t>
  </si>
  <si>
    <t xml:space="preserve"> Кутузова Поліна </t>
  </si>
  <si>
    <t>EMQ2024_841</t>
  </si>
  <si>
    <t>Ципічева Є.О.</t>
  </si>
  <si>
    <t xml:space="preserve"> Кулєшова О.П. </t>
  </si>
  <si>
    <t>EMQ2024_842</t>
  </si>
  <si>
    <t>Дорошенко Д.Є.</t>
  </si>
  <si>
    <t xml:space="preserve"> Корчевська А.Є. </t>
  </si>
  <si>
    <t>EMQ2024_843</t>
  </si>
  <si>
    <t>Скоромна С.О.</t>
  </si>
  <si>
    <t xml:space="preserve"> Романенко А.Д. </t>
  </si>
  <si>
    <t>EMQ2024_844</t>
  </si>
  <si>
    <t>Омельяненко В.Р.</t>
  </si>
  <si>
    <t xml:space="preserve"> Філяк І.І. </t>
  </si>
  <si>
    <t>EMQ2024_845</t>
  </si>
  <si>
    <t>Миколюк Ілля</t>
  </si>
  <si>
    <t xml:space="preserve"> Купченко Владислав </t>
  </si>
  <si>
    <t>EMQ2024_846</t>
  </si>
  <si>
    <t>Бикова К.О.</t>
  </si>
  <si>
    <t xml:space="preserve"> Новікова С.В.</t>
  </si>
  <si>
    <t>EMQ2024_847</t>
  </si>
  <si>
    <t>Пиженко Тамара Миколаївна</t>
  </si>
  <si>
    <t>Білейківський ліцей Козелецької селищної ради</t>
  </si>
  <si>
    <t>Лоза Олександра Ігорівна</t>
  </si>
  <si>
    <t>Ремез Катерина Петрівна</t>
  </si>
  <si>
    <t>EMQ2024_848</t>
  </si>
  <si>
    <t>Прохоренко Дарина Сергіївна</t>
  </si>
  <si>
    <t>Митницька гімназія</t>
  </si>
  <si>
    <t>Березовська Валерія Богданівна</t>
  </si>
  <si>
    <t>Мазненко Олександра Ігорівна</t>
  </si>
  <si>
    <t>EMQ2024_849</t>
  </si>
  <si>
    <t>Бірюк Аліна Русланівна</t>
  </si>
  <si>
    <t>Грищенко Каріна Андріївна</t>
  </si>
  <si>
    <t>EMQ2024_850</t>
  </si>
  <si>
    <t>Цимбалюк Микола Максимович</t>
  </si>
  <si>
    <t>Чернявська Маргарита Олександрівна</t>
  </si>
  <si>
    <t>EMQ2024_851</t>
  </si>
  <si>
    <t>Михайлова Наталія Анатоліївна</t>
  </si>
  <si>
    <t>Броварський ліцей №9 Броварської міської ради Броварського району Київської області</t>
  </si>
  <si>
    <t>Какун Вікторія Юріївна</t>
  </si>
  <si>
    <t>Олійниченко Дарія Ігорівна</t>
  </si>
  <si>
    <t>EMQ2024_852</t>
  </si>
  <si>
    <t>Таран Маргарита Сергіївна</t>
  </si>
  <si>
    <t>Животовська Софія Русланівна</t>
  </si>
  <si>
    <t>EMQ2024_853</t>
  </si>
  <si>
    <t>Уманець Арсеній Романович</t>
  </si>
  <si>
    <t>Шитий Леонід Русланович</t>
  </si>
  <si>
    <t>EMQ2024_854</t>
  </si>
  <si>
    <t>Бруєнко Максим Дмитрович</t>
  </si>
  <si>
    <t>Клімов Олег Олександрович</t>
  </si>
  <si>
    <t>EMQ2024_855</t>
  </si>
  <si>
    <t>Кутня Олена Володимирівна,  Чернова Людмила Іванівна</t>
  </si>
  <si>
    <t>Криворізький ліцей №127 Криворізької міської ради</t>
  </si>
  <si>
    <t>Шавкун Кирило Олександрович</t>
  </si>
  <si>
    <t xml:space="preserve"> Казарін Михайло Юрійович</t>
  </si>
  <si>
    <t>EMQ2024_856</t>
  </si>
  <si>
    <t>Шкрябко Євгеній Миколайович</t>
  </si>
  <si>
    <t>Єрмакова Вікторія В'ячеславівна</t>
  </si>
  <si>
    <t xml:space="preserve"> Шишка Юлія Іванівна</t>
  </si>
  <si>
    <t>EMQ2024_857</t>
  </si>
  <si>
    <t>Зубкова Поліна Олегівна</t>
  </si>
  <si>
    <t xml:space="preserve"> Лісняк Альбіна Вадимівна</t>
  </si>
  <si>
    <t>EMQ2024_858</t>
  </si>
  <si>
    <t>Шевченко Уляна Олександрівна</t>
  </si>
  <si>
    <t xml:space="preserve"> Поліщук Марія Дмитрівна</t>
  </si>
  <si>
    <t>EMQ2024_859</t>
  </si>
  <si>
    <t xml:space="preserve"> Шкрябко Євгеній Миколайович</t>
  </si>
  <si>
    <t xml:space="preserve">Кир'янов Євгеній Олегович </t>
  </si>
  <si>
    <t xml:space="preserve"> Сацевич Дмитро Сергійович</t>
  </si>
  <si>
    <t>EMQ2024_860</t>
  </si>
  <si>
    <t>Мілютін Тимур Олександрович</t>
  </si>
  <si>
    <t xml:space="preserve"> Ярмош Ярослав Володимирович</t>
  </si>
  <si>
    <t>EMQ2024_861</t>
  </si>
  <si>
    <t>Карась Дар'я Геннадіївна</t>
  </si>
  <si>
    <t xml:space="preserve"> Шелудякова Анастасія Єдуардівна</t>
  </si>
  <si>
    <t>EMQ2024_862</t>
  </si>
  <si>
    <t>Заболотня Олександра Сергіївна</t>
  </si>
  <si>
    <t xml:space="preserve"> Іванова Дар'я Ігорівна</t>
  </si>
  <si>
    <t>EMQ2024_863</t>
  </si>
  <si>
    <t>Богашов Артем Костянтинович</t>
  </si>
  <si>
    <t xml:space="preserve"> Приходько Ілля Павлович</t>
  </si>
  <si>
    <t>EMQ2024_864</t>
  </si>
  <si>
    <t>Пархоменко Лілія Мурадівна</t>
  </si>
  <si>
    <t>КЗО " Ліцей" Сокіл" ДОР"</t>
  </si>
  <si>
    <t>Малойван Нікіта Ярославович</t>
  </si>
  <si>
    <t>Шевченко Максим Вадимович</t>
  </si>
  <si>
    <t>EMQ2024_865</t>
  </si>
  <si>
    <t>Коноваленко Олена Вячеславівна</t>
  </si>
  <si>
    <t>Жидков Юрій Вячеславович</t>
  </si>
  <si>
    <t>Клименко Артем Станіславович</t>
  </si>
  <si>
    <t>EMQ2024_866</t>
  </si>
  <si>
    <t>Ніколаєв Гліб Дмитрович</t>
  </si>
  <si>
    <t>Шкарупа Михайло Антонович</t>
  </si>
  <si>
    <t>EMQ2024_867</t>
  </si>
  <si>
    <t>Редько Ганна Дмитрівна</t>
  </si>
  <si>
    <t>Опорний заклад "Світязький ліцей" Шацької селищної ради Волинської області</t>
  </si>
  <si>
    <t>Верчук Микола Валентинович</t>
  </si>
  <si>
    <t>Матвійчук Артур Романович</t>
  </si>
  <si>
    <t>EMQ2024_868</t>
  </si>
  <si>
    <t xml:space="preserve"> Джус Владислав Вікторович</t>
  </si>
  <si>
    <t>Обласний науковий ліцей в м. Рівне Рівненської обласної ради</t>
  </si>
  <si>
    <t xml:space="preserve"> Стрій Анастасія Сергіївна</t>
  </si>
  <si>
    <t xml:space="preserve"> Сльоза Уляна Аркадіївна</t>
  </si>
  <si>
    <t>EMQ2024_869</t>
  </si>
  <si>
    <t xml:space="preserve"> Мельников Артем Анатолійович</t>
  </si>
  <si>
    <t xml:space="preserve"> Процюк Максим Андрійович</t>
  </si>
  <si>
    <t>EMQ2024_870</t>
  </si>
  <si>
    <t xml:space="preserve"> Гондарев Владислав Артемович</t>
  </si>
  <si>
    <t xml:space="preserve"> Савущик Андріан Олексійович</t>
  </si>
  <si>
    <t>EMQ2024_871</t>
  </si>
  <si>
    <t xml:space="preserve"> Криворучко Олександр Васильович</t>
  </si>
  <si>
    <t xml:space="preserve"> Верещук Микола Ігорович</t>
  </si>
  <si>
    <t>EMQ2024_872</t>
  </si>
  <si>
    <t xml:space="preserve"> Старко Анастасія Сергіївна</t>
  </si>
  <si>
    <t xml:space="preserve"> Годун Анастасія Олександрівна</t>
  </si>
  <si>
    <t>EMQ2024_873</t>
  </si>
  <si>
    <t xml:space="preserve"> Парейко Дмитро Юрійович</t>
  </si>
  <si>
    <t xml:space="preserve"> Шепелюк Владислава Дмитрівна</t>
  </si>
  <si>
    <t>EMQ2024_874</t>
  </si>
  <si>
    <t xml:space="preserve"> Троцька Анна Андріївна</t>
  </si>
  <si>
    <t xml:space="preserve"> Муха Вікторія Юріївна</t>
  </si>
  <si>
    <t>EMQ2024_875</t>
  </si>
  <si>
    <t xml:space="preserve"> Сідорська Дарина Сергіївна</t>
  </si>
  <si>
    <t xml:space="preserve"> Полюхович Маргарита Олександрівна</t>
  </si>
  <si>
    <t>EMQ2024_876</t>
  </si>
  <si>
    <t xml:space="preserve"> Козловський Іван Андрійович</t>
  </si>
  <si>
    <t xml:space="preserve"> Бояр Михайло Євгенович</t>
  </si>
  <si>
    <t>EMQ2024_877</t>
  </si>
  <si>
    <t xml:space="preserve"> Максимчук Даниїл Андрійович</t>
  </si>
  <si>
    <t xml:space="preserve"> Семанчик Артем Русланович</t>
  </si>
  <si>
    <t>EMQ2024_878</t>
  </si>
  <si>
    <t xml:space="preserve"> Хижак Олексій Олегович</t>
  </si>
  <si>
    <t xml:space="preserve"> Білецький Назарій Миколайович</t>
  </si>
  <si>
    <t>EMQ2024_879</t>
  </si>
  <si>
    <t xml:space="preserve"> Кот Максим Віталійович</t>
  </si>
  <si>
    <t xml:space="preserve"> Кісліцин Денис Євгенович</t>
  </si>
  <si>
    <t>EMQ2024_880</t>
  </si>
  <si>
    <t xml:space="preserve"> Трофімюк Олександр Валентинович</t>
  </si>
  <si>
    <t xml:space="preserve"> Шкодич Максим Миколайович</t>
  </si>
  <si>
    <t>EMQ2024_881</t>
  </si>
  <si>
    <t xml:space="preserve"> Павлов Ярослав Андрійович</t>
  </si>
  <si>
    <t xml:space="preserve"> Махаринець Роман Дмитрович</t>
  </si>
  <si>
    <t>EMQ2024_882</t>
  </si>
  <si>
    <t xml:space="preserve"> Новік Христина Русланівна</t>
  </si>
  <si>
    <t xml:space="preserve"> Музичук Уляна Борисівна</t>
  </si>
  <si>
    <t>EMQ2024_883</t>
  </si>
  <si>
    <t xml:space="preserve"> Мельник Максим Сергійович</t>
  </si>
  <si>
    <t xml:space="preserve"> Погорєлов Артем Павлович</t>
  </si>
  <si>
    <t>EMQ2024_884</t>
  </si>
  <si>
    <t xml:space="preserve"> Бусь Андрій Олегович</t>
  </si>
  <si>
    <t xml:space="preserve"> Кукса Іванна Олександрівна</t>
  </si>
  <si>
    <t>EMQ2024_885</t>
  </si>
  <si>
    <t xml:space="preserve"> Кульбаба Катерина Миколаївна</t>
  </si>
  <si>
    <t xml:space="preserve"> Потапчук Дар'я Іванівна</t>
  </si>
  <si>
    <t>EMQ2024_886</t>
  </si>
  <si>
    <t xml:space="preserve"> Наконечна Анастасія Олександрівна</t>
  </si>
  <si>
    <t xml:space="preserve"> Жук Софія Андріївна</t>
  </si>
  <si>
    <t>EMQ2024_887</t>
  </si>
  <si>
    <t xml:space="preserve"> Сухляк Олег Владиславович</t>
  </si>
  <si>
    <t xml:space="preserve"> Перець Борис Сергійович</t>
  </si>
  <si>
    <t>EMQ2024_888</t>
  </si>
  <si>
    <t xml:space="preserve"> Дибач Дмитро Юрійович</t>
  </si>
  <si>
    <t xml:space="preserve"> Бобанич Марко Юрійович</t>
  </si>
  <si>
    <t>EMQ2024_889</t>
  </si>
  <si>
    <t xml:space="preserve"> Іжелюк Тимофій Андрійович</t>
  </si>
  <si>
    <t xml:space="preserve"> Коваль Назар Павлович</t>
  </si>
  <si>
    <t>EMQ2024_890</t>
  </si>
  <si>
    <t xml:space="preserve"> Процюк Кирил Олександрович</t>
  </si>
  <si>
    <t xml:space="preserve"> Ваховський Михайло Андрійович</t>
  </si>
  <si>
    <t>EMQ2024_891</t>
  </si>
  <si>
    <t xml:space="preserve"> Седляр Михайло Олегович</t>
  </si>
  <si>
    <t>Ліцей "Наукова зміна", м. Київ</t>
  </si>
  <si>
    <t>Омельнийцький Максим Олегович</t>
  </si>
  <si>
    <t xml:space="preserve"> Колісник Андрій Вячеславович</t>
  </si>
  <si>
    <t>EMQ2024_892</t>
  </si>
  <si>
    <t>Золотарьов Євген Михайлович</t>
  </si>
  <si>
    <t xml:space="preserve"> Салабай Дарія Сергіївна</t>
  </si>
  <si>
    <t>EMQ2024_893</t>
  </si>
  <si>
    <t>Бузинюк Олександр Юрійович</t>
  </si>
  <si>
    <t xml:space="preserve"> Онопрієнко Андрій Володимирович</t>
  </si>
  <si>
    <t>EMQ2024_894</t>
  </si>
  <si>
    <t>Семченко Дар'я Костянтинівна</t>
  </si>
  <si>
    <t xml:space="preserve"> Трегуб Катерина Максимівна</t>
  </si>
  <si>
    <t>EMQ2024_895</t>
  </si>
  <si>
    <t>Турчина Катерина Родіонівна</t>
  </si>
  <si>
    <t xml:space="preserve"> Нємцов Олександр Олександрович</t>
  </si>
  <si>
    <t>EMQ2024_896</t>
  </si>
  <si>
    <t>Возбранний Віктор Сергійович</t>
  </si>
  <si>
    <t xml:space="preserve"> Горбань Михайло Андрійович</t>
  </si>
  <si>
    <t>EMQ2024_897</t>
  </si>
  <si>
    <t>Женжеруха Діана Юріївна</t>
  </si>
  <si>
    <t xml:space="preserve"> Зейдер Дмитро Володимирович</t>
  </si>
  <si>
    <t>EMQ2024_898</t>
  </si>
  <si>
    <t>Маркова Олександра Павлівна</t>
  </si>
  <si>
    <t xml:space="preserve"> Прохоренко Зоряна Валентинівна</t>
  </si>
  <si>
    <t>EMQ2024_899</t>
  </si>
  <si>
    <t>Коряк Тимур Артемович</t>
  </si>
  <si>
    <t xml:space="preserve"> Владислав Романович Бахмач</t>
  </si>
  <si>
    <t>EMQ2024_900</t>
  </si>
  <si>
    <t>Левічева Яніна Дмитрівна</t>
  </si>
  <si>
    <t xml:space="preserve"> Соломія Віталіївна Нікітенко</t>
  </si>
  <si>
    <t>EMQ2024_901</t>
  </si>
  <si>
    <t>Петренко Наталія Сергіївна</t>
  </si>
  <si>
    <t xml:space="preserve"> Трегуб Єлизавета Максимівна</t>
  </si>
  <si>
    <t>EMQ2024_902</t>
  </si>
  <si>
    <t>Голосна Анастасія Євгенівна</t>
  </si>
  <si>
    <t>ThinkGlobal Obolon</t>
  </si>
  <si>
    <t>Луцишин Володимир Сергійович</t>
  </si>
  <si>
    <t>Буковський-Іванов Крістіан Ілліч</t>
  </si>
  <si>
    <t>EMQ2024_903</t>
  </si>
  <si>
    <t>Чеховська Анна-Валерія Сергіївна</t>
  </si>
  <si>
    <t>Студеняк Вячеслав Олександрович</t>
  </si>
  <si>
    <t>Єрмольчев Михайло Андрійович</t>
  </si>
  <si>
    <t>EMQ2024_904</t>
  </si>
  <si>
    <t>Бурак Любомир Олексійович</t>
  </si>
  <si>
    <t>Мурань Максим Євгенійович</t>
  </si>
  <si>
    <t>EMQ2024_905</t>
  </si>
  <si>
    <t>Мухлинін Мирон Вікторович</t>
  </si>
  <si>
    <t>Старчеус Кіра Сергіївна</t>
  </si>
  <si>
    <t>EMQ2024_906</t>
  </si>
  <si>
    <t>Горшунов Ростислав Денисович</t>
  </si>
  <si>
    <t>Лобачов Матвій Михайлович</t>
  </si>
  <si>
    <t>EMQ2024_907</t>
  </si>
  <si>
    <t>Андруховець Петро Михайлович</t>
  </si>
  <si>
    <t>Київський ліцей бізнесу</t>
  </si>
  <si>
    <t>Андронюк Дарина Олександрівна</t>
  </si>
  <si>
    <t>Пікуза Ельвіра Євгеніївна</t>
  </si>
  <si>
    <t>EMQ2024_908</t>
  </si>
  <si>
    <t>Потійко Аліна Русланівна</t>
  </si>
  <si>
    <t>Кривопишина Маргарита Сергіївнна</t>
  </si>
  <si>
    <t>EMQ2024_909</t>
  </si>
  <si>
    <t>Файнбурд Маргарита Владленівна</t>
  </si>
  <si>
    <t>EMQ2024_910</t>
  </si>
  <si>
    <t>Горошко Михайло Сергійович</t>
  </si>
  <si>
    <t>Ткаченко Єгор Валентинович</t>
  </si>
  <si>
    <t>EMQ2024_911</t>
  </si>
  <si>
    <t>Ястреб Мар'ян Денисович</t>
  </si>
  <si>
    <t>EMQ2024_912</t>
  </si>
  <si>
    <t>Любчич Єлісей Дмитрович</t>
  </si>
  <si>
    <t>Десятник Богдан Денисович</t>
  </si>
  <si>
    <t>EMQ2024_913</t>
  </si>
  <si>
    <t>Єфімова Ярослава Володимирівна</t>
  </si>
  <si>
    <t>Коваленко Вікторія Сергіївна</t>
  </si>
  <si>
    <t>EMQ2024_914</t>
  </si>
  <si>
    <t>Мітрощенко Кіра Денисівна</t>
  </si>
  <si>
    <t>Янковський Лев Романович</t>
  </si>
  <si>
    <t>EMQ2024_915</t>
  </si>
  <si>
    <t>Сидорук Ілля Євгенович</t>
  </si>
  <si>
    <t>Петров Дмитро Ігорович</t>
  </si>
  <si>
    <t>EMQ2024_916</t>
  </si>
  <si>
    <t>Гарбуз Анастасія Кирилівна</t>
  </si>
  <si>
    <t>Кравченко Юлія Віталіївна</t>
  </si>
  <si>
    <t>EMQ2024_917</t>
  </si>
  <si>
    <t>Цимбалістий Сергій Васильович</t>
  </si>
  <si>
    <t>Куниця Святослав Данилович</t>
  </si>
  <si>
    <t>EMQ2024_918</t>
  </si>
  <si>
    <t>Соколи Владислав Олексійович</t>
  </si>
  <si>
    <t>Коваленко Данило Олександрович</t>
  </si>
  <si>
    <t>EMQ2024_919</t>
  </si>
  <si>
    <t>Дунайська Олександра Олександрівна</t>
  </si>
  <si>
    <t>Проців Єлизавета Олексіївна</t>
  </si>
  <si>
    <t>EMQ2024_920</t>
  </si>
  <si>
    <t>Крапівін Роман Павлович</t>
  </si>
  <si>
    <t>Коваль Кирило Дмитрович</t>
  </si>
  <si>
    <t>EMQ2024_921</t>
  </si>
  <si>
    <t>Асаула Дар'я Віталіівна</t>
  </si>
  <si>
    <t>Костянець Іван Юрійович</t>
  </si>
  <si>
    <t>EMQ2024_922</t>
  </si>
  <si>
    <t>Іванов Прохор Сергійович</t>
  </si>
  <si>
    <t>Латайко Арсеній Андрійович</t>
  </si>
  <si>
    <t>EMQ2024_923</t>
  </si>
  <si>
    <t>Митник Дарина Андріївна</t>
  </si>
  <si>
    <t>Мінченко Дар'я Анатоліївна</t>
  </si>
  <si>
    <t>EMQ2024_924</t>
  </si>
  <si>
    <t>Слободян Тимур Сергійович</t>
  </si>
  <si>
    <t>Орнатський Іван Андрійович</t>
  </si>
  <si>
    <t>EMQ2024_925</t>
  </si>
  <si>
    <t>Вчитель Шептицька Ірина Миколаївна</t>
  </si>
  <si>
    <t>Шполянський ліцей № 3 Шполянської міської ради об'єднаної територіальної громади Черкаської області</t>
  </si>
  <si>
    <t>Мамаєнко Софія Сергіївна</t>
  </si>
  <si>
    <t>Солоп Аліна Станіславівна</t>
  </si>
  <si>
    <t>EMQ2024_926</t>
  </si>
  <si>
    <t>Мулявка Інна Володимирівна</t>
  </si>
  <si>
    <t>ОЗ Піщанський ліцей Піщанської сільської ради</t>
  </si>
  <si>
    <t>Москаленко Аліна Анатоліївна</t>
  </si>
  <si>
    <t>Назаренко Софія Романівна</t>
  </si>
  <si>
    <t>EMQ2024_927</t>
  </si>
  <si>
    <t>Гнатченко Влада Юріївна</t>
  </si>
  <si>
    <t>Москаленко Валентин Анатолійович</t>
  </si>
  <si>
    <t>Гнітій Давид В'ячеславович</t>
  </si>
  <si>
    <t>EMQ2024_928</t>
  </si>
  <si>
    <t>Постова Наталія Володимирівна</t>
  </si>
  <si>
    <t>Комунальний заклад "Вінницький ліцей 33"</t>
  </si>
  <si>
    <t>Радецька Єлизавета Андріївна</t>
  </si>
  <si>
    <t>Базалійський Матвій Олександрович</t>
  </si>
  <si>
    <t>EMQ2024_929</t>
  </si>
  <si>
    <t>Поборозник Яна Олександрівна</t>
  </si>
  <si>
    <t xml:space="preserve">Овчар Дарія Іванівна </t>
  </si>
  <si>
    <t>Терпеловський Ростислав Олександрович</t>
  </si>
  <si>
    <t>EMQ2024_930</t>
  </si>
  <si>
    <t>Іскра Дар’я Олегівна</t>
  </si>
  <si>
    <t xml:space="preserve">Возняк Максим Віталійович </t>
  </si>
  <si>
    <t>EMQ2024_931</t>
  </si>
  <si>
    <t xml:space="preserve"> Єсіпова Олександра Анатоліївна</t>
  </si>
  <si>
    <t>ТзОВ "ПОЗ Школа 3Д"</t>
  </si>
  <si>
    <t>Пилипчук Іван Петрович</t>
  </si>
  <si>
    <t xml:space="preserve"> Литвин Дмитро Русланович</t>
  </si>
  <si>
    <t>EMQ2024_932</t>
  </si>
  <si>
    <t>Солоха Владислав Павлович</t>
  </si>
  <si>
    <t xml:space="preserve"> Ніколаєвич Максим Вікторович</t>
  </si>
  <si>
    <t>EMQ2024_933</t>
  </si>
  <si>
    <t>Будішевський Михайло Антонович</t>
  </si>
  <si>
    <t xml:space="preserve"> Кулиняк Марко Ігорович</t>
  </si>
  <si>
    <t>EMQ2024_934</t>
  </si>
  <si>
    <t>Гнатів Оксана Євгенівна</t>
  </si>
  <si>
    <t>Судововишнянський ліцей ім.Т.Дмитрасевича</t>
  </si>
  <si>
    <t>Тимохова Євгенія Валеріївна</t>
  </si>
  <si>
    <t>Борисова Катерина Сергіївна</t>
  </si>
  <si>
    <t>EMQ2024_935</t>
  </si>
  <si>
    <t>Самотяжко Костянтин Федорович</t>
  </si>
  <si>
    <t>Блистівський ЗЗСО І-ІІІ ступенів Менської міської ради</t>
  </si>
  <si>
    <t>Саповська Юлія Сергіївна</t>
  </si>
  <si>
    <t>Урода Єва Олександрівна</t>
  </si>
  <si>
    <t>EMQ2024_936</t>
  </si>
  <si>
    <t xml:space="preserve"> Мартиняк Оксана Степанівна</t>
  </si>
  <si>
    <t>Середня загальноосвітня школа І-ІІІ ступенів №29 м. Львова</t>
  </si>
  <si>
    <t>Возьна Марія Юріївна</t>
  </si>
  <si>
    <t xml:space="preserve"> Гаргас Дарина Ярославівна</t>
  </si>
  <si>
    <t>EMQ2024_937</t>
  </si>
  <si>
    <t>Баган Анастасія Ігорівна</t>
  </si>
  <si>
    <t xml:space="preserve"> Грицай Вікторія Теодорівна</t>
  </si>
  <si>
    <t>EMQ2024_938</t>
  </si>
  <si>
    <t>Коробко Вероніка Вадимівна</t>
  </si>
  <si>
    <t xml:space="preserve"> Булик Анна Павлівна</t>
  </si>
  <si>
    <t>EMQ2024_939</t>
  </si>
  <si>
    <t xml:space="preserve"> Климко Ярина Миронівна</t>
  </si>
  <si>
    <t>Обаранець Данило Романович</t>
  </si>
  <si>
    <t xml:space="preserve"> Спірняк Тарас Володимирівна</t>
  </si>
  <si>
    <t>EMQ2024_940</t>
  </si>
  <si>
    <t>Попадюк Катерина Ігорівна</t>
  </si>
  <si>
    <t xml:space="preserve"> Корницька Юстина Олексіївна</t>
  </si>
  <si>
    <t>EMQ2024_941</t>
  </si>
  <si>
    <t xml:space="preserve"> Мадай Лідія Орестівна</t>
  </si>
  <si>
    <t>Львівська гімназія "Євшан"</t>
  </si>
  <si>
    <t>Гамала Софія-Марія</t>
  </si>
  <si>
    <t xml:space="preserve"> Пилипович Ярина</t>
  </si>
  <si>
    <t>EMQ2024_942</t>
  </si>
  <si>
    <t>Ліщук Дарина</t>
  </si>
  <si>
    <t xml:space="preserve"> Каленюк Ярина</t>
  </si>
  <si>
    <t>EMQ2024_943</t>
  </si>
  <si>
    <t xml:space="preserve"> Лупак Оксана Ярославівна</t>
  </si>
  <si>
    <t>Прох Софія</t>
  </si>
  <si>
    <t xml:space="preserve"> Баран Вікторія</t>
  </si>
  <si>
    <t>EMQ2024_944</t>
  </si>
  <si>
    <t xml:space="preserve"> Мадай Лідія Орестівна,  Лупак Оксана Ярославівна</t>
  </si>
  <si>
    <t>Клочник Ірина</t>
  </si>
  <si>
    <t xml:space="preserve"> Монастирська Божена</t>
  </si>
  <si>
    <t>EMQ2024_945</t>
  </si>
  <si>
    <t>Гайдук Анна</t>
  </si>
  <si>
    <t xml:space="preserve"> Польова Марія</t>
  </si>
  <si>
    <t>EMQ2024_946</t>
  </si>
  <si>
    <t xml:space="preserve"> Лупак Оксана Ярославівна, Мадай Лідія Орестівна</t>
  </si>
  <si>
    <t>Оброцька Софія</t>
  </si>
  <si>
    <t xml:space="preserve"> Гадійчук Мар'яна</t>
  </si>
  <si>
    <t>EMQ2024_947</t>
  </si>
  <si>
    <t>Власенко Наталія Олегівна</t>
  </si>
  <si>
    <t>Дніпровський ліцей № 7 Дніпроської міської ради</t>
  </si>
  <si>
    <t>Кабаченко Анна Дмитрівна</t>
  </si>
  <si>
    <t>Сопрунова Дарія Сергіївна</t>
  </si>
  <si>
    <t>EMQ2024_948</t>
  </si>
  <si>
    <t>Зятковська Софія Вадимівна</t>
  </si>
  <si>
    <t>Доценко Дмитро Віталійович</t>
  </si>
  <si>
    <t>EMQ2024_949</t>
  </si>
  <si>
    <t>Посилаєва Інна Іванівна</t>
  </si>
  <si>
    <t>Копатько Анастасія Вячеславівна</t>
  </si>
  <si>
    <t>Буркіна Уляна Олексіївна</t>
  </si>
  <si>
    <t>EMQ2024_950</t>
  </si>
  <si>
    <t>Видря Вікторія Валеріївна</t>
  </si>
  <si>
    <t xml:space="preserve"> Курасова Вікторія Максимівна</t>
  </si>
  <si>
    <t>EMQ2024_951</t>
  </si>
  <si>
    <t>Дунаєвська Аліна Денисівна</t>
  </si>
  <si>
    <t>Бондаренко Олексій Володимирович</t>
  </si>
  <si>
    <t>EMQ2024_952</t>
  </si>
  <si>
    <t>Сидорук Олександра Олександрівна</t>
  </si>
  <si>
    <t>Бердянська гімназія №3 "Сузір'я" Бердянської міської ради Запорізької області</t>
  </si>
  <si>
    <t>Гомзікова Марія Євгенівна</t>
  </si>
  <si>
    <t>Конопко Гліб Святославович</t>
  </si>
  <si>
    <t>EMQ2024_953</t>
  </si>
  <si>
    <t xml:space="preserve"> Демчишин Ірина Стефанівна</t>
  </si>
  <si>
    <t>Жовківський ЗЗСО І-ІІІ ст. № 3</t>
  </si>
  <si>
    <t>Алієва Вероніка Олександрівна</t>
  </si>
  <si>
    <t xml:space="preserve"> Дмитраш Марта Олегівна</t>
  </si>
  <si>
    <t>EMQ2024_954</t>
  </si>
  <si>
    <t xml:space="preserve"> Лозинська Галина Романівна</t>
  </si>
  <si>
    <t>Каранько Юрій Васильович</t>
  </si>
  <si>
    <t xml:space="preserve"> Чаус Максим Петрович </t>
  </si>
  <si>
    <t>EMQ2024_955</t>
  </si>
  <si>
    <t>Деманджара Олег Ярославович</t>
  </si>
  <si>
    <t xml:space="preserve"> Скурчак Станіслав Степанович</t>
  </si>
  <si>
    <t>EMQ2024_956</t>
  </si>
  <si>
    <t>Марко Вероніка Євгенівна</t>
  </si>
  <si>
    <t xml:space="preserve"> Дзьобас Олена Миколаївна</t>
  </si>
  <si>
    <t>EMQ2024_957</t>
  </si>
  <si>
    <t>Деркач Андрій Романович</t>
  </si>
  <si>
    <t xml:space="preserve"> Мікула Артем Володимирович</t>
  </si>
  <si>
    <t>EMQ2024_958</t>
  </si>
  <si>
    <t>Мариняк Мар'яна Романівна</t>
  </si>
  <si>
    <t xml:space="preserve"> Голуб Тетяна Ігорівна</t>
  </si>
  <si>
    <t>EMQ2024_959</t>
  </si>
  <si>
    <t xml:space="preserve">Цюпак Андрій Васильович </t>
  </si>
  <si>
    <t xml:space="preserve"> Клячківський Дем'ян Романович</t>
  </si>
  <si>
    <t>EMQ2024_960</t>
  </si>
  <si>
    <t>Федиш Богдан Михайлович</t>
  </si>
  <si>
    <t xml:space="preserve"> Умрихін Матвій Андрійович</t>
  </si>
  <si>
    <t>EMQ2024_961</t>
  </si>
  <si>
    <t>Деркач Роман Андрійович</t>
  </si>
  <si>
    <t xml:space="preserve"> Мельник Юстин Володимирович</t>
  </si>
  <si>
    <t>EMQ2024_962</t>
  </si>
  <si>
    <t>Чехурська Софія Миколаївна</t>
  </si>
  <si>
    <t xml:space="preserve"> Петрук Анастасія Василівна</t>
  </si>
  <si>
    <t>EMQ2024_963</t>
  </si>
  <si>
    <t>Велика Юлія Михайлівна</t>
  </si>
  <si>
    <t xml:space="preserve"> Сліпець Маркіян Тарасович</t>
  </si>
  <si>
    <t>EMQ2024_964</t>
  </si>
  <si>
    <t>Кавка Анастасія Ігорівна</t>
  </si>
  <si>
    <t xml:space="preserve"> Стик Вікторія Олегівна</t>
  </si>
  <si>
    <t>EMQ2024_965</t>
  </si>
  <si>
    <t>Плечій Ростислав Степанович</t>
  </si>
  <si>
    <t xml:space="preserve"> Звір Вероніка Тарасівна</t>
  </si>
  <si>
    <t>EMQ2024_966</t>
  </si>
  <si>
    <t>Горошко Анастасія Романівна</t>
  </si>
  <si>
    <t xml:space="preserve"> Кашуба Богдана Юріївна</t>
  </si>
  <si>
    <t>EMQ2024_967</t>
  </si>
  <si>
    <t>Орищин Ярина Андріївна</t>
  </si>
  <si>
    <t xml:space="preserve"> Орищин Вероніка Андріївна</t>
  </si>
  <si>
    <t>EMQ2024_968</t>
  </si>
  <si>
    <t>Литовченко Оксана Леонідівна</t>
  </si>
  <si>
    <t>Комунальний заклад "Полтавська загальноосвітня школа І-ІІІ ступенів № 24 Полтавської міської ради Полтавської області"</t>
  </si>
  <si>
    <t>Дубина Артем Олександрович</t>
  </si>
  <si>
    <t>Ігнатьїв Назар Дмитрович</t>
  </si>
  <si>
    <t>EMQ2024_969</t>
  </si>
  <si>
    <t>Гринь Ігор Сергійович</t>
  </si>
  <si>
    <t>Мякушева Єлизавета Миколаївна</t>
  </si>
  <si>
    <t>EMQ2024_970</t>
  </si>
  <si>
    <t>Сердюк Богдан Олексійович</t>
  </si>
  <si>
    <t>Литвиненко Максим Сергійович</t>
  </si>
  <si>
    <t>EMQ2024_971</t>
  </si>
  <si>
    <t>Маловічко Арсеній</t>
  </si>
  <si>
    <t>Неїжкаша Аріна</t>
  </si>
  <si>
    <t>EMQ2024_972</t>
  </si>
  <si>
    <t>Литвиненко Аріна Дмитрівна</t>
  </si>
  <si>
    <t>Рибась Вікторія Ростиславівна</t>
  </si>
  <si>
    <t>EMQ2024_973</t>
  </si>
  <si>
    <t>Пацула Дар'я Михайлівна</t>
  </si>
  <si>
    <t>Бережний Ніколай Романович</t>
  </si>
  <si>
    <t>EMQ2024_974</t>
  </si>
  <si>
    <t>Лещенко Анастасія Віталіївна</t>
  </si>
  <si>
    <t>Дейнека Анастасія Дмитрівна</t>
  </si>
  <si>
    <t>EMQ2024_975</t>
  </si>
  <si>
    <t>Страшко Анастасія Павлівна</t>
  </si>
  <si>
    <t>Личковаха Кіріл Іванович</t>
  </si>
  <si>
    <t>EMQ2024_976</t>
  </si>
  <si>
    <t>Соколова Антоніна Павлівна</t>
  </si>
  <si>
    <t>Славутський ліцей Славутської міської ради</t>
  </si>
  <si>
    <t>Гвоздь Ксенія Сергіївна</t>
  </si>
  <si>
    <t>Жук Дарина Ігорівна</t>
  </si>
  <si>
    <t>EMQ2024_977</t>
  </si>
  <si>
    <t>Бендюг Світлана Михайлівна</t>
  </si>
  <si>
    <t>Связінська Сніжана Валентинівна</t>
  </si>
  <si>
    <t>EMQ2024_978</t>
  </si>
  <si>
    <t>Гарбарук Андрій Костянтинович</t>
  </si>
  <si>
    <t>Пятковська Юлія Віталіївна</t>
  </si>
  <si>
    <t>EMQ2024_979</t>
  </si>
  <si>
    <t>Грунтківська Діана Ігорівна</t>
  </si>
  <si>
    <t>Коробчук Софія Андріївна</t>
  </si>
  <si>
    <t>EMQ2024_980</t>
  </si>
  <si>
    <t>Ковбасюк Катерина Ігорівна</t>
  </si>
  <si>
    <t>Шевчук Тетяна Сергіївна</t>
  </si>
  <si>
    <t>EMQ2024_981</t>
  </si>
  <si>
    <t>Матвійчук Олександра Сергіївна</t>
  </si>
  <si>
    <t>Матвійчук Софія Віталіївна</t>
  </si>
  <si>
    <t>EMQ2024_982</t>
  </si>
  <si>
    <t>Васютинська Катерина Сергіївна</t>
  </si>
  <si>
    <t>Остапчук Максим Сергійович</t>
  </si>
  <si>
    <t>EMQ2024_983</t>
  </si>
  <si>
    <t>Сав'яненко Марія Олексіївна</t>
  </si>
  <si>
    <t>Пирятинський ліцей №4 Пирятинської міської ради Полтавської області</t>
  </si>
  <si>
    <t xml:space="preserve"> Онищенко Анастасія Вікторівна</t>
  </si>
  <si>
    <t xml:space="preserve"> Шутенко Катерина Андріївна</t>
  </si>
  <si>
    <t>EMQ2024_984</t>
  </si>
  <si>
    <t xml:space="preserve"> Пузік Артем Станіславович</t>
  </si>
  <si>
    <t xml:space="preserve"> Шалун Данило Андрійович</t>
  </si>
  <si>
    <t>EMQ2024_985</t>
  </si>
  <si>
    <t xml:space="preserve"> Севідова Анна В’ячеславівна</t>
  </si>
  <si>
    <t xml:space="preserve"> Журба Вікторія Костянтинівна</t>
  </si>
  <si>
    <t>EMQ2024_986</t>
  </si>
  <si>
    <t>Кохан Ольга Олексіївна</t>
  </si>
  <si>
    <t xml:space="preserve"> Сенчило Василиса Михайлівна</t>
  </si>
  <si>
    <t xml:space="preserve"> Легуш Вікторія Олександрівна</t>
  </si>
  <si>
    <t>EMQ2024_987</t>
  </si>
  <si>
    <t xml:space="preserve"> Волошина Маргарита Геннадіївна</t>
  </si>
  <si>
    <t xml:space="preserve"> Смик Варвара Андріївна</t>
  </si>
  <si>
    <t>EMQ2024_988</t>
  </si>
  <si>
    <t xml:space="preserve"> Іващенко Іван Олександрович</t>
  </si>
  <si>
    <t xml:space="preserve"> Литвинов Олександр Андрійович</t>
  </si>
  <si>
    <t>EMQ2024_989</t>
  </si>
  <si>
    <t xml:space="preserve"> Лісовський Павло Сергійович</t>
  </si>
  <si>
    <t xml:space="preserve"> Жагло Дарія Володимирівна</t>
  </si>
  <si>
    <t>EMQ2024_990</t>
  </si>
  <si>
    <t xml:space="preserve"> Зубенко Євген Володимирович</t>
  </si>
  <si>
    <t xml:space="preserve"> Сагайдак Євген Сергійович</t>
  </si>
  <si>
    <t>EMQ2024_991</t>
  </si>
  <si>
    <t xml:space="preserve"> Приходько Анна Анатоліївна</t>
  </si>
  <si>
    <t xml:space="preserve"> Єрмоленко Каріна Олегівна</t>
  </si>
  <si>
    <t>EMQ2024_992</t>
  </si>
  <si>
    <t xml:space="preserve"> Голубішен Роман Романович</t>
  </si>
  <si>
    <t xml:space="preserve"> Куцебко Діана Олегівна</t>
  </si>
  <si>
    <t>EMQ2024_993</t>
  </si>
  <si>
    <t xml:space="preserve"> Бондар Софія Юріївна</t>
  </si>
  <si>
    <t xml:space="preserve"> Губар Анна Вікторівна</t>
  </si>
  <si>
    <t>EMQ2024_994</t>
  </si>
  <si>
    <t xml:space="preserve"> Іванина Марія Дмитрівна</t>
  </si>
  <si>
    <t xml:space="preserve"> Якименко Мар’яна Олегівна</t>
  </si>
  <si>
    <t>EMQ2024_995</t>
  </si>
  <si>
    <t xml:space="preserve"> Сулима Софія Сергіївна</t>
  </si>
  <si>
    <t xml:space="preserve"> Гончаренко Діана Віталіївна</t>
  </si>
  <si>
    <t>EMQ2024_996</t>
  </si>
  <si>
    <t xml:space="preserve"> Балабан Софія Олексіївна</t>
  </si>
  <si>
    <t xml:space="preserve"> Бибик Поліна Андріївна</t>
  </si>
  <si>
    <t>EMQ2024_997</t>
  </si>
  <si>
    <t>Присташ Марта Миколаївна</t>
  </si>
  <si>
    <t>Бориславський ЗЗСО І-ІІІ ст #7</t>
  </si>
  <si>
    <t>Хитрий Богдан Тарасович</t>
  </si>
  <si>
    <t>Яник Ілля Миколайович</t>
  </si>
  <si>
    <t>EMQ2024_998</t>
  </si>
  <si>
    <t>Сушко Марія Василівна</t>
  </si>
  <si>
    <t>Завадська Софія Миколаївна</t>
  </si>
  <si>
    <t>Панів Юлія Михайлівна</t>
  </si>
  <si>
    <t>EMQ2024_999</t>
  </si>
  <si>
    <t>Кіналь Валерія Ярославівна</t>
  </si>
  <si>
    <t>Панова Руслана Володимирівна</t>
  </si>
  <si>
    <t>EMQ2024_1000</t>
  </si>
  <si>
    <t>Дурибаба Діана Романівна</t>
  </si>
  <si>
    <t>Нанівська Віталіна Віталіївна</t>
  </si>
  <si>
    <t>EMQ2024_1001</t>
  </si>
  <si>
    <t>Бордаєв Владислав Вікторович</t>
  </si>
  <si>
    <t>Комунальний заклад «Харківський науковий ліцей “ОБДАРОВАНІСТЬ”» Харківської обласної ради</t>
  </si>
  <si>
    <t xml:space="preserve"> Рибалка Дарина Сергіївна</t>
  </si>
  <si>
    <t>Ніколаєнко Івета Павлівна</t>
  </si>
  <si>
    <t>EMQ2024_1002</t>
  </si>
  <si>
    <t xml:space="preserve"> Змійова Олександра Дмитрівна</t>
  </si>
  <si>
    <t>Сітніков Юрій Вʼячеславович</t>
  </si>
  <si>
    <t>EMQ2024_1003</t>
  </si>
  <si>
    <t xml:space="preserve"> Сітнікова Юлія Вʼячеславівна</t>
  </si>
  <si>
    <t xml:space="preserve">Щербина Поліна Миколаївна </t>
  </si>
  <si>
    <t>EMQ2024_1004</t>
  </si>
  <si>
    <t xml:space="preserve"> Бровко Іван </t>
  </si>
  <si>
    <t>Телешов Кирило</t>
  </si>
  <si>
    <t>EMQ2024_1005</t>
  </si>
  <si>
    <t xml:space="preserve"> Нєговєлова Олександра</t>
  </si>
  <si>
    <t>EMQ2024_1006</t>
  </si>
  <si>
    <t xml:space="preserve"> Гулянська Кіра Олександрівна</t>
  </si>
  <si>
    <t>Птушкін Максим Андрійович</t>
  </si>
  <si>
    <t>EMQ2024_1007</t>
  </si>
  <si>
    <t>Битько Юлія Вікторівна</t>
  </si>
  <si>
    <t>НВК "Ліцей-загальноосвітня школа І-ІІІ ступенів "Лідер" Смілянської міської ради Черкаської області</t>
  </si>
  <si>
    <t>Чмиренко Ярослав Олександрович</t>
  </si>
  <si>
    <t>Дем'яненко Євгеній Олександрович</t>
  </si>
  <si>
    <t>EMQ2024_1008</t>
  </si>
  <si>
    <t xml:space="preserve"> Шатковська Віра Анатоліївна</t>
  </si>
  <si>
    <t>Броварський ліцей №2 ім. В.О. Сухомлинський</t>
  </si>
  <si>
    <t>Болюх Софія Василівна</t>
  </si>
  <si>
    <t xml:space="preserve"> Волоха Злата Сергіївна</t>
  </si>
  <si>
    <t>EMQ2024_1009</t>
  </si>
  <si>
    <t>Волошин Вероніка Олександрівна</t>
  </si>
  <si>
    <t xml:space="preserve"> Коваль Валерія Володимирівна</t>
  </si>
  <si>
    <t>EMQ2024_1010</t>
  </si>
  <si>
    <t>Коваль Катерина Павлівна</t>
  </si>
  <si>
    <t xml:space="preserve"> Кононенко Софія Євгенівна</t>
  </si>
  <si>
    <t>EMQ2024_1011</t>
  </si>
  <si>
    <t>Вінтонів Антоніна Іванівна</t>
  </si>
  <si>
    <t xml:space="preserve"> Мисейко Євгенія Романівна</t>
  </si>
  <si>
    <t>EMQ2024_1012</t>
  </si>
  <si>
    <t xml:space="preserve">Козак Ганна Олександрівна </t>
  </si>
  <si>
    <t>Міжнародна академічна школа Одеса</t>
  </si>
  <si>
    <t>Заряєва Анастасія Дмитрівна</t>
  </si>
  <si>
    <t>Янюк Маргарита Олександрівна</t>
  </si>
  <si>
    <t>EMQ2024_1013</t>
  </si>
  <si>
    <t>Зіновкіна Анастасія Сергіївна</t>
  </si>
  <si>
    <t>Косюк Карина Миколаївна</t>
  </si>
  <si>
    <t>EMQ2024_1014</t>
  </si>
  <si>
    <t>Івгаленко Михайло Олександрович</t>
  </si>
  <si>
    <t>Деркач-Брюховецький Артемій Євгенович</t>
  </si>
  <si>
    <t>EMQ2024_1015</t>
  </si>
  <si>
    <t>Масленкова Єва Володимирівна</t>
  </si>
  <si>
    <t>Шубартовська Катерина Олексіївна</t>
  </si>
  <si>
    <t>EMQ2024_1016</t>
  </si>
  <si>
    <t>Попов Михайло Дмитрович</t>
  </si>
  <si>
    <t>Хлєбніков Серафим Ігорович</t>
  </si>
  <si>
    <t>EMQ2024_1017</t>
  </si>
  <si>
    <t>Чернов Арсеній Дмитрович</t>
  </si>
  <si>
    <t>Онопко Марія Олександрівна</t>
  </si>
  <si>
    <t>EMQ2024_1018</t>
  </si>
  <si>
    <t>Іванов Єгор Олександрович</t>
  </si>
  <si>
    <t>Сафошин Ігор Костянтинович</t>
  </si>
  <si>
    <t>EMQ2024_1019</t>
  </si>
  <si>
    <t>Куркан Дарія Миколаївна</t>
  </si>
  <si>
    <t>Сіряк Анастасія Євгенівна</t>
  </si>
  <si>
    <t>EMQ2024_1020</t>
  </si>
  <si>
    <t>Зубко Ігор Ігорович</t>
  </si>
  <si>
    <t>Малашкевич Дмитро Валентинович</t>
  </si>
  <si>
    <t>EMQ2024_1021</t>
  </si>
  <si>
    <t>Туркмані Андрій Миладович</t>
  </si>
  <si>
    <t xml:space="preserve">Манолов Олександр Андрійович </t>
  </si>
  <si>
    <t>EMQ2024_1022</t>
  </si>
  <si>
    <t>Чебан Єва Артемівна</t>
  </si>
  <si>
    <t>Береславська Єва Сергіївна</t>
  </si>
  <si>
    <t>EMQ2024_1023</t>
  </si>
  <si>
    <t>Разумов Валентин Віталійович</t>
  </si>
  <si>
    <t>Вовк Назар Сергійович</t>
  </si>
  <si>
    <t>EMQ2024_1024</t>
  </si>
  <si>
    <t>Туркмані Лімар Миладівна</t>
  </si>
  <si>
    <t>Руденко Софія Вадимівна</t>
  </si>
  <si>
    <t>EMQ2024_1025</t>
  </si>
  <si>
    <t>Яцюк Олександр Олександрович</t>
  </si>
  <si>
    <t>Добрянський Артур Денисович</t>
  </si>
  <si>
    <t>EMQ2024_1026</t>
  </si>
  <si>
    <t>Райлян Анна Олександрівна</t>
  </si>
  <si>
    <t>Статі Софія Олексіївна</t>
  </si>
  <si>
    <t>EMQ2024_1027</t>
  </si>
  <si>
    <t>Василиха Ксенія Олександрівна</t>
  </si>
  <si>
    <t>Кучеров Іван Дмитрович</t>
  </si>
  <si>
    <t>EMQ2024_1028</t>
  </si>
  <si>
    <t>Максименко Гліб Володимирович</t>
  </si>
  <si>
    <t>Костенко Антон Сергійович</t>
  </si>
  <si>
    <t>EMQ2024_1029</t>
  </si>
  <si>
    <t>Зозуля Дарина Ігорівна</t>
  </si>
  <si>
    <t>Максименко Рената Володимирівна</t>
  </si>
  <si>
    <t>EMQ2024_1030</t>
  </si>
  <si>
    <t>Чекмак Домініка Олександрівна</t>
  </si>
  <si>
    <t>Ломака Анастасія Євгеніївна</t>
  </si>
  <si>
    <t>EMQ2024_1031</t>
  </si>
  <si>
    <t>Колмогорцев Олег Сергійович</t>
  </si>
  <si>
    <t>Плохута Тимур Борисович</t>
  </si>
  <si>
    <t>EMQ2024_1032</t>
  </si>
  <si>
    <t>Лукашова Каріна Андріївна</t>
  </si>
  <si>
    <t>Васькова Надія Юріївна</t>
  </si>
  <si>
    <t>EMQ2024_1033</t>
  </si>
  <si>
    <t>Орленко Олена Степанівна, Слободянюк Наталія Григорівна</t>
  </si>
  <si>
    <t>Білоцерківська гімназія - початкова школа № 15</t>
  </si>
  <si>
    <t xml:space="preserve"> Біляков Ілля Володимирович</t>
  </si>
  <si>
    <t xml:space="preserve"> Якименко Олексій Юрійович</t>
  </si>
  <si>
    <t>EMQ2024_1034</t>
  </si>
  <si>
    <t xml:space="preserve"> Щипська Юлія Василівна</t>
  </si>
  <si>
    <t xml:space="preserve"> Сухина Софія Віталіївна</t>
  </si>
  <si>
    <t>EMQ2024_1035</t>
  </si>
  <si>
    <t xml:space="preserve"> Кравчук Дар'я Ігорівна</t>
  </si>
  <si>
    <t xml:space="preserve"> Юрчик Дар'я Сергіївна</t>
  </si>
  <si>
    <t>EMQ2024_1036</t>
  </si>
  <si>
    <t xml:space="preserve"> Сидоренко Анна Олександрівна</t>
  </si>
  <si>
    <t xml:space="preserve"> Дідук Дар'я Романівна</t>
  </si>
  <si>
    <t>EMQ2024_1037</t>
  </si>
  <si>
    <t xml:space="preserve"> Байдан Вероніка Олександрівна</t>
  </si>
  <si>
    <t xml:space="preserve"> Зотова Кіра Олександрівна</t>
  </si>
  <si>
    <t>EMQ2024_1038</t>
  </si>
  <si>
    <t>Бульковська Марина Сергіївна</t>
  </si>
  <si>
    <t xml:space="preserve"> Линник Софія Сергіївна</t>
  </si>
  <si>
    <t>EMQ2024_1039</t>
  </si>
  <si>
    <t xml:space="preserve"> Бондаренко Софія Сергіївна</t>
  </si>
  <si>
    <t xml:space="preserve"> Черненко Дарина Віталіївна</t>
  </si>
  <si>
    <t>EMQ2024_1040</t>
  </si>
  <si>
    <t xml:space="preserve"> Шпак Єлизавета Олександрівна </t>
  </si>
  <si>
    <t xml:space="preserve"> Іваненко Тетяна Іллівна</t>
  </si>
  <si>
    <t>EMQ2024_1041</t>
  </si>
  <si>
    <t>Бедікян Надія Іванівна</t>
  </si>
  <si>
    <t>Одеський ліцей №13 Одеської міської ради</t>
  </si>
  <si>
    <t xml:space="preserve">Якубовська Дар'я Вадимівна </t>
  </si>
  <si>
    <t>Шепелєв Даніїл Сергійович</t>
  </si>
  <si>
    <t>EMQ2024_1042</t>
  </si>
  <si>
    <t>Грищенко Галина Олександрівна</t>
  </si>
  <si>
    <t>Комунальний заклад "Чернігівський обласний науковий ліцей" Чернігівської обласної ради</t>
  </si>
  <si>
    <t xml:space="preserve"> Бутько Вікторія Вікторівна</t>
  </si>
  <si>
    <t>Леоненко Ангеліна Ігорівна</t>
  </si>
  <si>
    <t>EMQ2024_1043</t>
  </si>
  <si>
    <t>Лось Ангеліна Максимівна</t>
  </si>
  <si>
    <t>Хоменко Анна Юріївна</t>
  </si>
  <si>
    <t>EMQ2024_1044</t>
  </si>
  <si>
    <t>Курин Назар Васильович</t>
  </si>
  <si>
    <t>Чепурна Яна Вікторівна</t>
  </si>
  <si>
    <t>EMQ2024_1045</t>
  </si>
  <si>
    <t>Гром Аліна Володимирівна</t>
  </si>
  <si>
    <t>Кошкур Зоя Олександрівна</t>
  </si>
  <si>
    <t>EMQ2024_1046</t>
  </si>
  <si>
    <t>Ющенко Ірина Володимирівна</t>
  </si>
  <si>
    <t>Заводський ліцей №1 Заводської міської ради Миргородського району Полтавської області</t>
  </si>
  <si>
    <t xml:space="preserve">Слюсар Олексій Андрійович 
</t>
  </si>
  <si>
    <t>Гаценко Богдан Вікторович</t>
  </si>
  <si>
    <t>EMQ2024_1047</t>
  </si>
  <si>
    <t>Откидич Софія Вячеславівна</t>
  </si>
  <si>
    <t>Саморай Анастасія Михайлівна</t>
  </si>
  <si>
    <t>EMQ2024_1048</t>
  </si>
  <si>
    <t>Бабак Аріна Сергіївна</t>
  </si>
  <si>
    <t>Хрюченко Валерія Олегівна</t>
  </si>
  <si>
    <t>EMQ2024_1049</t>
  </si>
  <si>
    <t>Сторчак Михайло Андрійович</t>
  </si>
  <si>
    <t>Буглак Ірина Анатоліївна</t>
  </si>
  <si>
    <t>EMQ2024_1050</t>
  </si>
  <si>
    <t>Ткаченко Ігор Ярославович</t>
  </si>
  <si>
    <t>Дегтяр Владислав Ігорович</t>
  </si>
  <si>
    <t>EMQ2024_1051</t>
  </si>
  <si>
    <t>Пучка Марина Олександрівна</t>
  </si>
  <si>
    <t>Кухарчук Каріна Сергіївна</t>
  </si>
  <si>
    <t>EMQ2024_1052</t>
  </si>
  <si>
    <t>Довгопол Аліса Олександрівна</t>
  </si>
  <si>
    <t>Бараненко Тетяна Володимирівна</t>
  </si>
  <si>
    <t>EMQ2024_1053</t>
  </si>
  <si>
    <t>Саєнко Анна Олександрівна</t>
  </si>
  <si>
    <t>Шиш Михайло Вячеславович</t>
  </si>
  <si>
    <t>EMQ2024_1054</t>
  </si>
  <si>
    <t>Бега Олександра Русланівна</t>
  </si>
  <si>
    <t>Литвиненко Ангеліна Сергіївна</t>
  </si>
  <si>
    <t>EMQ2024_1055</t>
  </si>
  <si>
    <t>Кус Ганна Петрівна</t>
  </si>
  <si>
    <t>Волицька загальноосвітня школа І-ІІІ ступенів Сокальської МР</t>
  </si>
  <si>
    <t>Докучаєва Катерина Валеріївна</t>
  </si>
  <si>
    <t>Чоп Вікторія Василівна</t>
  </si>
  <si>
    <t>EMQ2024_1056</t>
  </si>
  <si>
    <t>Шевчук Давид Ігорович</t>
  </si>
  <si>
    <t>Грабовий Дмитро Богданович</t>
  </si>
  <si>
    <t>EMQ2024_1057</t>
  </si>
  <si>
    <t>Шевчук Марта Мирославівна</t>
  </si>
  <si>
    <t>Пук Юлія Петрівна</t>
  </si>
  <si>
    <t>EMQ2024_1058</t>
  </si>
  <si>
    <t xml:space="preserve"> Ткаченко Любов Миколаївна</t>
  </si>
  <si>
    <t>Комунальна установа Сумська спеціалізована школа І-ІІІ ступенів №7 імені Максима Савченка Сумської міської ради</t>
  </si>
  <si>
    <t>Валовий Михайло Ярославович</t>
  </si>
  <si>
    <t xml:space="preserve"> Бивалін Євгеній Віталійович</t>
  </si>
  <si>
    <t>EMQ2024_1059</t>
  </si>
  <si>
    <t>Дудка Яріна Олександрівна</t>
  </si>
  <si>
    <t xml:space="preserve"> Ланіна Валерія Володимирівна</t>
  </si>
  <si>
    <t>EMQ2024_1060</t>
  </si>
  <si>
    <t xml:space="preserve"> Ткаченко Наталія Миколаївна</t>
  </si>
  <si>
    <t>Кулемзім Максим Олександрович</t>
  </si>
  <si>
    <t xml:space="preserve"> Лобас Єлизавела Віталіївна</t>
  </si>
  <si>
    <t>EMQ2024_1061</t>
  </si>
  <si>
    <t>Загородній Микола Олександрович</t>
  </si>
  <si>
    <t xml:space="preserve"> Савченко Максим Олександрович</t>
  </si>
  <si>
    <t>EMQ2024_1062</t>
  </si>
  <si>
    <t>Клименко Максим Юрійович</t>
  </si>
  <si>
    <t xml:space="preserve"> Квасова Марія Романівна</t>
  </si>
  <si>
    <t>EMQ2024_1063</t>
  </si>
  <si>
    <t>Кравченко Олена Валентинівна</t>
  </si>
  <si>
    <t>Дніпровський ліцей № 36 м. Дніпра</t>
  </si>
  <si>
    <t>Годованюк Кіра Олексіївна</t>
  </si>
  <si>
    <t>Рубан Мілєна Арсентіївна</t>
  </si>
  <si>
    <t>EMQ2024_1064</t>
  </si>
  <si>
    <t>Амельченко Ірина Андріївна</t>
  </si>
  <si>
    <t>Бакумовська Марія Миколаївна</t>
  </si>
  <si>
    <t>EMQ2024_1065</t>
  </si>
  <si>
    <t>Колобов Максим Станіславович</t>
  </si>
  <si>
    <t>Онищенко Олександр Олександрович</t>
  </si>
  <si>
    <t>EMQ2024_1066</t>
  </si>
  <si>
    <t>Бартєнєв Євгеній Юрійович</t>
  </si>
  <si>
    <t>Соломенцев Артем Валентинович</t>
  </si>
  <si>
    <t>EMQ2024_1067</t>
  </si>
  <si>
    <t>Пономаренко Марія Олександрівна</t>
  </si>
  <si>
    <t>Хоменко Марія Михайлівна</t>
  </si>
  <si>
    <t>EMQ2024_1068</t>
  </si>
  <si>
    <t>Єфімцева Олеся Віталіївна</t>
  </si>
  <si>
    <t>Задорожня Каріна Максимівна</t>
  </si>
  <si>
    <t>EMQ2024_1069</t>
  </si>
  <si>
    <t>Власенко Єлизавета Андріївна</t>
  </si>
  <si>
    <t>Бугайов Михайло Владиславович</t>
  </si>
  <si>
    <t>EMQ2024_1070</t>
  </si>
  <si>
    <t>Овчаренко Дар'я Дмитрівна</t>
  </si>
  <si>
    <t>Ящик Надія Олександрівна</t>
  </si>
  <si>
    <t>EMQ2024_1071</t>
  </si>
  <si>
    <t>Волошина Софія Сергіївна</t>
  </si>
  <si>
    <t>Плюкало Орина Михайлівна</t>
  </si>
  <si>
    <t>EMQ2024_1072</t>
  </si>
  <si>
    <t>Лисенко Анна Сергіївна</t>
  </si>
  <si>
    <t>Оробинська Софія Костянтинівна</t>
  </si>
  <si>
    <t>EMQ2024_1073</t>
  </si>
  <si>
    <t>Голдовський Борис Андрійович</t>
  </si>
  <si>
    <t>Сеніна Софія Олександрівна</t>
  </si>
  <si>
    <t>EMQ2024_1074</t>
  </si>
  <si>
    <t>Тимощук Наталія Юріївна</t>
  </si>
  <si>
    <t>Дубенський ліцей №6 Дубенської міської ради</t>
  </si>
  <si>
    <t>Воробей Галина Вікторівна</t>
  </si>
  <si>
    <t>Шевчук Соломія Михайлівна</t>
  </si>
  <si>
    <t>EMQ2024_1075</t>
  </si>
  <si>
    <t>Шклярук Дарина Вікторівна</t>
  </si>
  <si>
    <t>Швора Олександра Сергіївна</t>
  </si>
  <si>
    <t>EMQ2024_1076</t>
  </si>
  <si>
    <t>Кужель Ірина Анатоліївна</t>
  </si>
  <si>
    <t>Стецюк Роман Олегович</t>
  </si>
  <si>
    <t>Бекеша Ярослав Олександрович</t>
  </si>
  <si>
    <t>EMQ2024_1077</t>
  </si>
  <si>
    <t>Юрченко Олена Сергіївна</t>
  </si>
  <si>
    <t>Київський фаховий коледж прикладних наук</t>
  </si>
  <si>
    <t xml:space="preserve">Білінська Діана В’ячеславівна </t>
  </si>
  <si>
    <t xml:space="preserve">Коровинська Дарина Юріївна </t>
  </si>
  <si>
    <t>EMQ2024_1078</t>
  </si>
  <si>
    <t xml:space="preserve">Семена Катерина В’ячеславівна </t>
  </si>
  <si>
    <t>Циганок Діана Олександрівна</t>
  </si>
  <si>
    <t>EMQ2024_1079</t>
  </si>
  <si>
    <t xml:space="preserve">Літвин Анастасія Олексіївна </t>
  </si>
  <si>
    <t xml:space="preserve">Колінько Олександра Віталіївна </t>
  </si>
  <si>
    <t>EMQ2024_1080</t>
  </si>
  <si>
    <t xml:space="preserve">Казьменко Світлана Сергіївна </t>
  </si>
  <si>
    <t xml:space="preserve">Репецька Юлія Віталіївна </t>
  </si>
  <si>
    <t>EMQ2024_1081</t>
  </si>
  <si>
    <t>Шабанова Лілія Сергіївна</t>
  </si>
  <si>
    <t>Комунальний заклад "Плетеноташлицький ліцей" Злинської сільської ради</t>
  </si>
  <si>
    <t>Балькова Маша Вікторівна</t>
  </si>
  <si>
    <t>Козінська Ліза Миколаївна</t>
  </si>
  <si>
    <t>EMQ2024_1082</t>
  </si>
  <si>
    <t>Ануфрієнко Роман Миколайович</t>
  </si>
  <si>
    <t>Борейко Владислав Сергійович</t>
  </si>
  <si>
    <t>EMQ2024_1083</t>
  </si>
  <si>
    <t>Бридун Оксана Григорівна</t>
  </si>
  <si>
    <t>Бережанський ліцей ТОР</t>
  </si>
  <si>
    <t>Дудар Степан Андрійович</t>
  </si>
  <si>
    <t>Григорович Володимир Андрійович</t>
  </si>
  <si>
    <t>EMQ2024_1084</t>
  </si>
  <si>
    <t>Рудик Софія Миронівна</t>
  </si>
  <si>
    <t>Когут Марта Євгеніївна</t>
  </si>
  <si>
    <t>EMQ2024_1085</t>
  </si>
  <si>
    <t>Мафтуляк Анна Віталіївна</t>
  </si>
  <si>
    <t>Веремеєнко Дмитро Ігорович</t>
  </si>
  <si>
    <t>EMQ2024_1086</t>
  </si>
  <si>
    <t>Лазар Тарас Андрійович</t>
  </si>
  <si>
    <t>Люшняк Артем Андрійович</t>
  </si>
  <si>
    <t>EMQ2024_1087</t>
  </si>
  <si>
    <t xml:space="preserve"> Семенова Яна Сергіївна</t>
  </si>
  <si>
    <t>ТОВ "Софіївсько-Борщагівський ліцей "Софія"</t>
  </si>
  <si>
    <t>Нестеренко Анастасія</t>
  </si>
  <si>
    <t xml:space="preserve"> Білецький Ігор</t>
  </si>
  <si>
    <t>EMQ2024_1088</t>
  </si>
  <si>
    <t>Семків Яна</t>
  </si>
  <si>
    <t xml:space="preserve"> Горват Софія</t>
  </si>
  <si>
    <t>EMQ2024_1089</t>
  </si>
  <si>
    <t>Гаращенко Софія</t>
  </si>
  <si>
    <t xml:space="preserve"> Яковенко Діана</t>
  </si>
  <si>
    <t>EMQ2024_1090</t>
  </si>
  <si>
    <t>Олешко Дарина</t>
  </si>
  <si>
    <t xml:space="preserve"> Шіхадех Амір</t>
  </si>
  <si>
    <t>EMQ2024_1091</t>
  </si>
  <si>
    <t>Пишний Лев</t>
  </si>
  <si>
    <t xml:space="preserve"> Білик Іван</t>
  </si>
  <si>
    <t>EMQ2024_1092</t>
  </si>
  <si>
    <t>Скічко Артем</t>
  </si>
  <si>
    <t xml:space="preserve"> Пилипчук Давид</t>
  </si>
  <si>
    <t>EMQ2024_1093</t>
  </si>
  <si>
    <t>Пікалова Єлизавета</t>
  </si>
  <si>
    <t xml:space="preserve"> Скрипець Тетяна</t>
  </si>
  <si>
    <t>EMQ2024_1094</t>
  </si>
  <si>
    <t>Бортний Артем</t>
  </si>
  <si>
    <t xml:space="preserve"> Назар Добровольський</t>
  </si>
  <si>
    <t>EMQ2024_1095</t>
  </si>
  <si>
    <t>Філатова Софія</t>
  </si>
  <si>
    <t xml:space="preserve"> Ільченко Аделіна</t>
  </si>
  <si>
    <t>EMQ2024_1096</t>
  </si>
  <si>
    <t>Марковська Катерина Анатоліївна</t>
  </si>
  <si>
    <t>ТОВ "Приватний ліцей "Ай Діти" міста Києва"</t>
  </si>
  <si>
    <t>Ніколаєва Віолетта</t>
  </si>
  <si>
    <t>Шиляєва Валерія</t>
  </si>
  <si>
    <t>EMQ2024_1097</t>
  </si>
  <si>
    <t>Маршаліна Софія</t>
  </si>
  <si>
    <t>Кривов'яз Денис</t>
  </si>
  <si>
    <t>EMQ2024_1098</t>
  </si>
  <si>
    <t>Зінчук Андрій</t>
  </si>
  <si>
    <t>Ісік Софія</t>
  </si>
  <si>
    <t>EMQ2024_1099</t>
  </si>
  <si>
    <t>Стодола Інна Вікторівна</t>
  </si>
  <si>
    <t>Комунальний заклад Великоберезовицький ліцей Великоберезовицької селищної ради Тернопільської області</t>
  </si>
  <si>
    <t>Марія Ігорівна</t>
  </si>
  <si>
    <t>Тиравська Софія Андріївна</t>
  </si>
  <si>
    <t>EMQ2024_1100</t>
  </si>
  <si>
    <t>Купріянчук Любов Анатоліївна</t>
  </si>
  <si>
    <t>Комунальний заклад Київської обласної ради "Київський обласний ліцей"</t>
  </si>
  <si>
    <t>Бородій Роман Олександрович</t>
  </si>
  <si>
    <t>Березюк Максим Олександрович</t>
  </si>
  <si>
    <t>EMQ2024_1101</t>
  </si>
  <si>
    <t>Жукова Софія Олександрівна</t>
  </si>
  <si>
    <t>Гоцалюк Марія Василівна</t>
  </si>
  <si>
    <t>EMQ2024_1102</t>
  </si>
  <si>
    <t>Голованчик Ангеліна Валеріївна</t>
  </si>
  <si>
    <t>Савченко Аліна Сергіївна</t>
  </si>
  <si>
    <t>EMQ2024_1103</t>
  </si>
  <si>
    <t>Золотаревич Олександр Сергійович</t>
  </si>
  <si>
    <t>Смітюх Ігор Дмитрович</t>
  </si>
  <si>
    <t>EMQ2024_1104</t>
  </si>
  <si>
    <t>Грищенко Катерина Андріївна</t>
  </si>
  <si>
    <t>Крек Ольга Андріївна</t>
  </si>
  <si>
    <t>EMQ2024_1105</t>
  </si>
  <si>
    <t>Рижук Дарина Сергіївна</t>
  </si>
  <si>
    <t>Колісник Аня Сергіївна</t>
  </si>
  <si>
    <t>EMQ2024_1106</t>
  </si>
  <si>
    <t>Черниш Євгенія Миколаївна</t>
  </si>
  <si>
    <t>Припишнюк Євгенія Ігорівна</t>
  </si>
  <si>
    <t>EMQ2024_1107</t>
  </si>
  <si>
    <t>Мельник Нікіта Віталійович</t>
  </si>
  <si>
    <t>Артеменко Дар'я Юріївна</t>
  </si>
  <si>
    <t>EMQ2024_1108</t>
  </si>
  <si>
    <t xml:space="preserve"> Біднюк Оксана Вікторівна</t>
  </si>
  <si>
    <t>Комунальний заклад "Гімназія села Верба Оваднівської сільської ради"</t>
  </si>
  <si>
    <t>Чуйко Марія Андріївна</t>
  </si>
  <si>
    <t xml:space="preserve"> Сачук Богдана Олегівна</t>
  </si>
  <si>
    <t>EMQ2024_1109</t>
  </si>
  <si>
    <t>Остапюк Ілля Іванович</t>
  </si>
  <si>
    <t xml:space="preserve"> Гайовий Денис Павлович</t>
  </si>
  <si>
    <t>EMQ2024_1110</t>
  </si>
  <si>
    <t>Бельзюк Діана Володимирівна</t>
  </si>
  <si>
    <t xml:space="preserve"> Шинкарук Аліна Михайлівна</t>
  </si>
  <si>
    <t>EMQ2024_1111</t>
  </si>
  <si>
    <t>Худий Богдан Сергійович</t>
  </si>
  <si>
    <t xml:space="preserve"> Степасюк Валентин Олексійович</t>
  </si>
  <si>
    <t>EMQ2024_1112</t>
  </si>
  <si>
    <t>Сачук Мар'яна Анатоліївна</t>
  </si>
  <si>
    <t xml:space="preserve"> Матвійчук Христина Андріївна</t>
  </si>
  <si>
    <t>EMQ2024_1113</t>
  </si>
  <si>
    <t>Жила Ірина Андріївна</t>
  </si>
  <si>
    <t xml:space="preserve"> Наумчук Роман Борисович</t>
  </si>
  <si>
    <t>EMQ2024_1114</t>
  </si>
  <si>
    <t>Бельзюк Анна Володимирівна</t>
  </si>
  <si>
    <t xml:space="preserve"> Каськова Маргарита Ігорівна</t>
  </si>
  <si>
    <t>EMQ2024_1115</t>
  </si>
  <si>
    <t>Любашевська Катерина Ігорівна</t>
  </si>
  <si>
    <t xml:space="preserve"> Мороз Соломія Володимирівна</t>
  </si>
  <si>
    <t>EMQ2024_1116</t>
  </si>
  <si>
    <t>Артисюк Богдан Михайлович</t>
  </si>
  <si>
    <t xml:space="preserve"> Харса Дмитро Андрійович</t>
  </si>
  <si>
    <t>EMQ2024_1117</t>
  </si>
  <si>
    <t>Оніщук Денис Миколайович</t>
  </si>
  <si>
    <t xml:space="preserve"> Сватко Дмитро Володимирович</t>
  </si>
  <si>
    <t>EMQ2024_1118</t>
  </si>
  <si>
    <t>Мороз Богдан Володимирович</t>
  </si>
  <si>
    <t xml:space="preserve"> Сачук Владислав Вікторович</t>
  </si>
  <si>
    <t>EMQ2024_1119</t>
  </si>
  <si>
    <t>Герасимюк Роман Іванович</t>
  </si>
  <si>
    <t xml:space="preserve"> Склянчук Роман Олександрович</t>
  </si>
  <si>
    <t>EMQ2024_1120</t>
  </si>
  <si>
    <t>Захаров Любомир Валентинович</t>
  </si>
  <si>
    <t xml:space="preserve"> Сич Андрій Іванович</t>
  </si>
  <si>
    <t>EMQ2024_1121</t>
  </si>
  <si>
    <t>Захарова Зоряна Валентинівна</t>
  </si>
  <si>
    <t xml:space="preserve"> Воропаєва Мирослава Олексіївна</t>
  </si>
  <si>
    <t>EMQ2024_1122</t>
  </si>
  <si>
    <t>Хмель Дарина Миколаївна</t>
  </si>
  <si>
    <t xml:space="preserve"> Біднюк Ольга Ярославівна</t>
  </si>
  <si>
    <t>EMQ2024_1123</t>
  </si>
  <si>
    <t>Курило Іван Миколайович</t>
  </si>
  <si>
    <t xml:space="preserve"> Коробко Сергій Олександрович</t>
  </si>
  <si>
    <t>EMQ2024_1124</t>
  </si>
  <si>
    <t>Мандрика Ірина Олегівна</t>
  </si>
  <si>
    <t xml:space="preserve"> Левенець Соломія Іванівна</t>
  </si>
  <si>
    <t>EMQ2024_1125</t>
  </si>
  <si>
    <t>Дунець Максим Адамович</t>
  </si>
  <si>
    <t xml:space="preserve"> Каськов Самуїл Ігоревич</t>
  </si>
  <si>
    <t>EMQ2024_1126</t>
  </si>
  <si>
    <t>Мельник Ірина Василівна</t>
  </si>
  <si>
    <t>Камʼянець-Подільський ліцей N14</t>
  </si>
  <si>
    <t xml:space="preserve">Лучко Олександр Геннадійович </t>
  </si>
  <si>
    <t>Олійник Владислав Віталійович</t>
  </si>
  <si>
    <t>EMQ2024_1127</t>
  </si>
  <si>
    <t xml:space="preserve">Дудченко Софія Анатоліївна </t>
  </si>
  <si>
    <t xml:space="preserve">Софіяк Дарина Андріївна </t>
  </si>
  <si>
    <t>EMQ2024_1128</t>
  </si>
  <si>
    <t>Чемерис Наталія Володимирівна</t>
  </si>
  <si>
    <t>Краматорський заклад загальної середньої освіти № 12 ім. Степана Чубенка Краматорської міської ради Донецької області</t>
  </si>
  <si>
    <t>Денисов Нікіта Денисович</t>
  </si>
  <si>
    <t>Ревякіна Вікторія Андріівна</t>
  </si>
  <si>
    <t>EMQ2024_1129</t>
  </si>
  <si>
    <t>Нікіфоов Іван Денисович</t>
  </si>
  <si>
    <t>Руденко Софія Павлівна</t>
  </si>
  <si>
    <t>EMQ2024_1130</t>
  </si>
  <si>
    <t>Комунальний заклад "Маріупольська загальноосвітня школа І-ІІІ ступенів № 47 Маріупольської міської ради Донецької області"</t>
  </si>
  <si>
    <t>Каржавих Денис Вадимович</t>
  </si>
  <si>
    <t>Казанков Єгор Вікторович</t>
  </si>
  <si>
    <t>EMQ2024_1131</t>
  </si>
  <si>
    <t>Щербань Євніка Андріївна</t>
  </si>
  <si>
    <t>Попова Ніколь Олегівна</t>
  </si>
  <si>
    <t>EMQ2024_1132</t>
  </si>
  <si>
    <t>Гладких Платон Павлович</t>
  </si>
  <si>
    <t>Мількін Андрій Вʼячеславович</t>
  </si>
  <si>
    <t>EMQ2024_1133</t>
  </si>
  <si>
    <t xml:space="preserve"> Гудзь Ірина Миколаївна</t>
  </si>
  <si>
    <t>Вільнотерешківська гімназія імені Івана Михайловича Волочая</t>
  </si>
  <si>
    <t>Заніна Анастасія Олександрівна</t>
  </si>
  <si>
    <t xml:space="preserve"> Трофімчук Софія Вікторівна</t>
  </si>
  <si>
    <t>EMQ2024_1134</t>
  </si>
  <si>
    <t>Білоусько Ростислав Віталійович</t>
  </si>
  <si>
    <t xml:space="preserve"> Швайко Вадим Олегович</t>
  </si>
  <si>
    <t>EMQ2024_1135</t>
  </si>
  <si>
    <t>Смик Стефанія Володимирівна</t>
  </si>
  <si>
    <t xml:space="preserve"> Маргошвілі Альбіна Ібраімівна</t>
  </si>
  <si>
    <t>EMQ2024_1136</t>
  </si>
  <si>
    <t>Пелипенко Ксенія Русланівна</t>
  </si>
  <si>
    <t xml:space="preserve"> Мудрик Дарина Іванівна</t>
  </si>
  <si>
    <t>EMQ2024_1137</t>
  </si>
  <si>
    <t>Павленко Вікторія Миколаївна</t>
  </si>
  <si>
    <t xml:space="preserve"> Колосова Вікторія Віталіївна</t>
  </si>
  <si>
    <t>EMQ2024_1138</t>
  </si>
  <si>
    <t>Купко єгор Ігорович</t>
  </si>
  <si>
    <t xml:space="preserve"> Силенко Олександр Вікторович</t>
  </si>
  <si>
    <t>EMQ2024_1139</t>
  </si>
  <si>
    <t>Ковальов Ярослав Валерійович</t>
  </si>
  <si>
    <t xml:space="preserve"> Могила Назар Вікторович</t>
  </si>
  <si>
    <t>EMQ2024_1140</t>
  </si>
  <si>
    <t>Мулявка Анастасія Максимівна</t>
  </si>
  <si>
    <t xml:space="preserve"> Рябков Богдан Євгенійович</t>
  </si>
  <si>
    <t>EMQ2024_1141</t>
  </si>
  <si>
    <t>Савченко Олександр Олександрович</t>
  </si>
  <si>
    <t xml:space="preserve"> Кащук Єгор Володимирович</t>
  </si>
  <si>
    <t>EMQ2024_1142</t>
  </si>
  <si>
    <t>Корнієнко Анастасія Сергіївна</t>
  </si>
  <si>
    <t xml:space="preserve"> Вітенко Анна Вікторівна</t>
  </si>
  <si>
    <t>EMQ2024_1143</t>
  </si>
  <si>
    <t>Крупа Олександр Романович</t>
  </si>
  <si>
    <t xml:space="preserve"> Шаблій Ілля Олександрович</t>
  </si>
  <si>
    <t>EMQ2024_1144</t>
  </si>
  <si>
    <t>Бочуля Роман Олександрович</t>
  </si>
  <si>
    <t xml:space="preserve"> Левкович Маргарита Богданівна</t>
  </si>
  <si>
    <t>EMQ2024_1145</t>
  </si>
  <si>
    <t>Босяк Тихон Константинович</t>
  </si>
  <si>
    <t xml:space="preserve"> Легенький Ярослав Євгенійович</t>
  </si>
  <si>
    <t>EMQ2024_1146</t>
  </si>
  <si>
    <t>Краскова Анна Іванівна</t>
  </si>
  <si>
    <t xml:space="preserve"> Крупа Катерина Сергіївна</t>
  </si>
  <si>
    <t>EMQ2024_1147</t>
  </si>
  <si>
    <t>Головатий Андрій Дмитрович</t>
  </si>
  <si>
    <t>Зіньківський опорний ліцей № 1 Зіньківської міської ради Полтавської області</t>
  </si>
  <si>
    <t>Антоненко Діана Юріївна</t>
  </si>
  <si>
    <t>Линько Аліна Олександрівна</t>
  </si>
  <si>
    <t>EMQ2024_1148</t>
  </si>
  <si>
    <t>Кривченко Віталій Євгенійович</t>
  </si>
  <si>
    <t>Титаренко Юрій Олександрович</t>
  </si>
  <si>
    <t>EMQ2024_1149</t>
  </si>
  <si>
    <t>Сеглянік Олена Михайлівна</t>
  </si>
  <si>
    <t>Криворізький науково-природничий ліцей</t>
  </si>
  <si>
    <t>Шакула Максим Олексійович</t>
  </si>
  <si>
    <t>Тараненко Богдан Юрійович</t>
  </si>
  <si>
    <t>EMQ2024_1150</t>
  </si>
  <si>
    <t>Єременко Аріна Ігорівна</t>
  </si>
  <si>
    <t>Майданюк Валерія Ігорівна</t>
  </si>
  <si>
    <t>EMQ2024_1151</t>
  </si>
  <si>
    <t>Топчій Поліна Романівна</t>
  </si>
  <si>
    <t>Аліна Станіславівна</t>
  </si>
  <si>
    <t>EMQ2024_1152</t>
  </si>
  <si>
    <t>Романовська Вісена Євгенівна</t>
  </si>
  <si>
    <t>Висоцький Пєрєсвєт Володимирович</t>
  </si>
  <si>
    <t>EMQ2024_1153</t>
  </si>
  <si>
    <t>Сергєєв Єгор Дмитрович</t>
  </si>
  <si>
    <t>Книгницький Андрій Сергійович</t>
  </si>
  <si>
    <t>EMQ2024_1154</t>
  </si>
  <si>
    <t>Кузнецова Анна Володимирівна</t>
  </si>
  <si>
    <t>Школа І-ІІІ ст. №169, м. Київ</t>
  </si>
  <si>
    <t xml:space="preserve"> Зіневич Кирило Артемович</t>
  </si>
  <si>
    <t>Ноль Ярослав Вадимович</t>
  </si>
  <si>
    <t>EMQ2024_1155</t>
  </si>
  <si>
    <t xml:space="preserve"> Крижанівський Денис Віталійович</t>
  </si>
  <si>
    <t>Яровий Андрій Миколайович</t>
  </si>
  <si>
    <t>EMQ2024_1156</t>
  </si>
  <si>
    <t xml:space="preserve"> Жуковський Денис Володимирович</t>
  </si>
  <si>
    <t>Мірочник Олексій Валерійович</t>
  </si>
  <si>
    <t>EMQ2024_1157</t>
  </si>
  <si>
    <t xml:space="preserve"> Хлопяк Ігор Сергійович</t>
  </si>
  <si>
    <t>Тарасов Єгор Денисович</t>
  </si>
  <si>
    <t>EMQ2024_1158</t>
  </si>
  <si>
    <t xml:space="preserve"> Мірошниченко Владислава Станіславівна</t>
  </si>
  <si>
    <t>Задкова Ярослава Олександрівна</t>
  </si>
  <si>
    <t>EMQ2024_1159</t>
  </si>
  <si>
    <t xml:space="preserve"> Остапенко Дар'я Романівна</t>
  </si>
  <si>
    <t>Микитенко Яна Романівна</t>
  </si>
  <si>
    <t>EMQ2024_1160</t>
  </si>
  <si>
    <t xml:space="preserve"> Шило Крістіна Сергіївна</t>
  </si>
  <si>
    <t>Уряшева Марія Андріївна</t>
  </si>
  <si>
    <t>EMQ2024_1161</t>
  </si>
  <si>
    <t xml:space="preserve"> Попова Катерина Олександрівна</t>
  </si>
  <si>
    <t>Богацька Юлія Олександрівна</t>
  </si>
  <si>
    <t>EMQ2024_1162</t>
  </si>
  <si>
    <t xml:space="preserve"> Волинець Поліна Сергіївна</t>
  </si>
  <si>
    <t>Токаренко Валерія Олександрівна</t>
  </si>
  <si>
    <t>EMQ2024_1163</t>
  </si>
  <si>
    <t xml:space="preserve"> Журавель Каріна Олексіївна</t>
  </si>
  <si>
    <t>Данилевська Софія Віталіївна</t>
  </si>
  <si>
    <t>EMQ2024_1164</t>
  </si>
  <si>
    <t xml:space="preserve"> Гавриленко Дар'я Віталіївна</t>
  </si>
  <si>
    <t>Мірончик Маргарита Романівна</t>
  </si>
  <si>
    <t>EMQ2024_1165</t>
  </si>
  <si>
    <t xml:space="preserve"> Москаленко Тетяна Олександрівна</t>
  </si>
  <si>
    <t>Цимбалюк Анна Андріївна</t>
  </si>
  <si>
    <t>EMQ2024_1166</t>
  </si>
  <si>
    <t xml:space="preserve"> Третяк Світлана Василівна</t>
  </si>
  <si>
    <t>Опорний заклад освіти "Матвіївський загальноосвітній навчально-виховний комплекс "Всесвіт" Матвіївської сільської ради</t>
  </si>
  <si>
    <t>Яскульська Божена Вікторівна</t>
  </si>
  <si>
    <t xml:space="preserve"> Рибіна Софія Андріївна</t>
  </si>
  <si>
    <t>EMQ2024_1167</t>
  </si>
  <si>
    <t xml:space="preserve"> Павлюк Лариса Сергіївна</t>
  </si>
  <si>
    <t>Павлюк Максим Анатолійович</t>
  </si>
  <si>
    <t xml:space="preserve"> Люта Анастасія Павлівна</t>
  </si>
  <si>
    <t>EMQ2024_1168</t>
  </si>
  <si>
    <t>Василенко Артем Денисович</t>
  </si>
  <si>
    <t xml:space="preserve"> Залозна Анжеліка Євгеніївна</t>
  </si>
  <si>
    <t>EMQ2024_1169</t>
  </si>
  <si>
    <t xml:space="preserve"> Тимошенко Юлія Миколаївна</t>
  </si>
  <si>
    <t>Дєрябін Давід Олександрович</t>
  </si>
  <si>
    <t xml:space="preserve"> Ярмак Вікторія Вікторівна</t>
  </si>
  <si>
    <t>EMQ2024_1170</t>
  </si>
  <si>
    <t>Барньова Анастасія Сергіївна</t>
  </si>
  <si>
    <t xml:space="preserve"> Тростнічкова Маргарита Сергіївна</t>
  </si>
  <si>
    <t>EMQ2024_1171</t>
  </si>
  <si>
    <t>Погоролюк Ольга Миколаївна</t>
  </si>
  <si>
    <t>Комунальний заклад "Гонорівська гімназія Студенянської сільської ради Вінницької області"</t>
  </si>
  <si>
    <t>Король Владислав Констянтинович</t>
  </si>
  <si>
    <t>Пшеворський Ростислав Васильович</t>
  </si>
  <si>
    <t>EMQ2024_1172</t>
  </si>
  <si>
    <t>Колєснік Євгенія Анатоліївна</t>
  </si>
  <si>
    <t>Ліцей №24 Мелітопольської міської ради Запорізької області</t>
  </si>
  <si>
    <t>Місюра Іван Денисович</t>
  </si>
  <si>
    <t>Січка Олександр Михайлович</t>
  </si>
  <si>
    <t>EMQ2024_1173</t>
  </si>
  <si>
    <t xml:space="preserve"> Котоьлкіна Олена Іванівна</t>
  </si>
  <si>
    <t>Комунальний заклад "Вінницький ліцей №2 "</t>
  </si>
  <si>
    <t>Мордюк Дпніїл Олександрович</t>
  </si>
  <si>
    <t xml:space="preserve"> Каліновський Максим Олегович</t>
  </si>
  <si>
    <t>EMQ2024_1174</t>
  </si>
  <si>
    <t xml:space="preserve"> Котьолкіна Олена Іванівна</t>
  </si>
  <si>
    <t>Репінецька Ангеліна Володимирівна</t>
  </si>
  <si>
    <t xml:space="preserve"> Заяць Даніїл Олегович</t>
  </si>
  <si>
    <t>EMQ2024_1175</t>
  </si>
  <si>
    <t>Капрпнюк Антон Михайлович</t>
  </si>
  <si>
    <t xml:space="preserve"> Губрій Микита Михайлович</t>
  </si>
  <si>
    <t>EMQ2024_1176</t>
  </si>
  <si>
    <t>Ортинський Валерій Володимирович</t>
  </si>
  <si>
    <t xml:space="preserve"> Пачевська Соломія Вячеславівна</t>
  </si>
  <si>
    <t>EMQ2024_1177</t>
  </si>
  <si>
    <t>Голубчик Марія Андріївна</t>
  </si>
  <si>
    <t xml:space="preserve"> Тарасовська Аліна Сергіївна</t>
  </si>
  <si>
    <t>EMQ2024_1178</t>
  </si>
  <si>
    <t>Муска Світлана Василівна</t>
  </si>
  <si>
    <t>Горбківська гімназія</t>
  </si>
  <si>
    <t xml:space="preserve">Свирида Анастасія Михайлівна 
</t>
  </si>
  <si>
    <t xml:space="preserve">Паук Оксана Василівна
</t>
  </si>
  <si>
    <t>EMQ2024_1179</t>
  </si>
  <si>
    <t>Обіцька Сніжана Андріївна</t>
  </si>
  <si>
    <t>Савенчук Людмила Петрівна</t>
  </si>
  <si>
    <t>EMQ2024_1180</t>
  </si>
  <si>
    <t xml:space="preserve">Шустер Василь Васильович </t>
  </si>
  <si>
    <t xml:space="preserve">
Кобаль Артем Іванович</t>
  </si>
  <si>
    <t>EMQ2024_1181</t>
  </si>
  <si>
    <t>Охременко Ганна Ігорівна</t>
  </si>
  <si>
    <t>Комунальний заклад «Харківський ліцей № 113 Харківської міської ради»</t>
  </si>
  <si>
    <t>Годованець Поліна Олександрівна</t>
  </si>
  <si>
    <t>Хатминська Вікторія Андріївна</t>
  </si>
  <si>
    <t>EMQ2024_1182</t>
  </si>
  <si>
    <t>Ананченко Дмитро Костянтинович</t>
  </si>
  <si>
    <t>Бондаренко Антон Костянтинович</t>
  </si>
  <si>
    <t>EMQ2024_1183</t>
  </si>
  <si>
    <t>Побережець Сергій Іванович</t>
  </si>
  <si>
    <t>Юрківський ліцей Паланської сільської ради Уманського району Черкаської області</t>
  </si>
  <si>
    <t>Білоус Станіслав</t>
  </si>
  <si>
    <t xml:space="preserve"> Іванченко Артем</t>
  </si>
  <si>
    <t>EMQ2024_1184</t>
  </si>
  <si>
    <t>Бугара Артем</t>
  </si>
  <si>
    <t xml:space="preserve"> Кобилянський Олександр</t>
  </si>
  <si>
    <t>EMQ2024_1185</t>
  </si>
  <si>
    <t>Жеребцова Діана</t>
  </si>
  <si>
    <t xml:space="preserve"> Керезвас Катерина</t>
  </si>
  <si>
    <t>EMQ2024_1186</t>
  </si>
  <si>
    <t>Лановик Євген</t>
  </si>
  <si>
    <t xml:space="preserve"> Мельник Костянтин</t>
  </si>
  <si>
    <t>EMQ2024_1187</t>
  </si>
  <si>
    <t>Баюк Ілля</t>
  </si>
  <si>
    <t xml:space="preserve"> Даценко Софія</t>
  </si>
  <si>
    <t>EMQ2024_1188</t>
  </si>
  <si>
    <t>Рубльовська Вікторія</t>
  </si>
  <si>
    <t xml:space="preserve"> Свіщенко Вероніка</t>
  </si>
  <si>
    <t>EMQ2024_1189</t>
  </si>
  <si>
    <t>Бойко Анна</t>
  </si>
  <si>
    <t xml:space="preserve"> Желіба Вікторія</t>
  </si>
  <si>
    <t>EMQ2024_1190</t>
  </si>
  <si>
    <t xml:space="preserve"> Бекірова Наджіє Едемівна, Демчишина Юлія Вікторівна</t>
  </si>
  <si>
    <t>Середня загальноосвітня школа №235 імені В.Чорновола</t>
  </si>
  <si>
    <t>Ворощук Максим Миколайович</t>
  </si>
  <si>
    <t xml:space="preserve"> Нікітіна Софія Сергіївна</t>
  </si>
  <si>
    <t>EMQ2024_1191</t>
  </si>
  <si>
    <t>Волочаєва Анжеліка Сергіївна</t>
  </si>
  <si>
    <t xml:space="preserve"> Кобилинська Дарина Олександрівна</t>
  </si>
  <si>
    <t>EMQ2024_1192</t>
  </si>
  <si>
    <t>Назарчук Дмитро Олегович</t>
  </si>
  <si>
    <t xml:space="preserve"> Підопригора Андрій Євгенович</t>
  </si>
  <si>
    <t>EMQ2024_1193</t>
  </si>
  <si>
    <t>Гордійчук Катернина Валеріївна</t>
  </si>
  <si>
    <t xml:space="preserve"> Перчикова Сніжана Олександрівна</t>
  </si>
  <si>
    <t>EMQ2024_1194</t>
  </si>
  <si>
    <t>Лахманюк Олександра Олегівна</t>
  </si>
  <si>
    <t xml:space="preserve"> Ляшенко Анастасія Романівна</t>
  </si>
  <si>
    <t>EMQ2024_1195</t>
  </si>
  <si>
    <t>Мунтян Катерина Андріївна</t>
  </si>
  <si>
    <t xml:space="preserve"> Пюра Аліна Анатоліївна</t>
  </si>
  <si>
    <t>EMQ2024_1196</t>
  </si>
  <si>
    <t>Мельникова Кароліна Олександрівна</t>
  </si>
  <si>
    <t xml:space="preserve"> Аркуша Єлізавєта Миколаївна</t>
  </si>
  <si>
    <t>EMQ2024_1197</t>
  </si>
  <si>
    <t>Андріянова Дарія Олександрівна</t>
  </si>
  <si>
    <t xml:space="preserve"> Булатко Марія Євгеніївна</t>
  </si>
  <si>
    <t>EMQ2024_1198</t>
  </si>
  <si>
    <t>Владиченко Михайло Вікторович</t>
  </si>
  <si>
    <t xml:space="preserve"> Онищук Олександр Сергійович</t>
  </si>
  <si>
    <t>EMQ2024_1199</t>
  </si>
  <si>
    <t>Сердюк Крістіна Олександрівна</t>
  </si>
  <si>
    <t xml:space="preserve"> Сокальска Златослава Русланівна</t>
  </si>
  <si>
    <t>EMQ2024_1200</t>
  </si>
  <si>
    <t>Глівінська Ліза</t>
  </si>
  <si>
    <t xml:space="preserve"> Фролова Варвара</t>
  </si>
  <si>
    <t>EMQ2024_1201</t>
  </si>
  <si>
    <t>Комнацька Марія</t>
  </si>
  <si>
    <t xml:space="preserve"> Карп Аліна</t>
  </si>
  <si>
    <t>EMQ2024_1202</t>
  </si>
  <si>
    <t>Біловол Богдан Васильович</t>
  </si>
  <si>
    <t xml:space="preserve"> Лабунець Данііл Олександрович</t>
  </si>
  <si>
    <t>EMQ2024_1203</t>
  </si>
  <si>
    <t>Купчик Кирил Михайлович</t>
  </si>
  <si>
    <t xml:space="preserve"> Сомок Іван Сергійович</t>
  </si>
  <si>
    <t>EMQ2024_1204</t>
  </si>
  <si>
    <t>Тригуб Іван Сергійович</t>
  </si>
  <si>
    <t xml:space="preserve"> Гетун Ріта Дмитріївна</t>
  </si>
  <si>
    <t>EMQ2024_1205</t>
  </si>
  <si>
    <t>Худолій Дар'я Олександрівна</t>
  </si>
  <si>
    <t xml:space="preserve"> Повжик Тетяна Михайлівна</t>
  </si>
  <si>
    <t>EMQ2024_1206</t>
  </si>
  <si>
    <t xml:space="preserve"> Пильчук Мирослава Вікторівна</t>
  </si>
  <si>
    <t>Комунальна установа Сумська загальноосвітня школа I-III ступенів № 27, м. Суми, Сумської області</t>
  </si>
  <si>
    <t>Сніжко Максим Олександрович</t>
  </si>
  <si>
    <t xml:space="preserve"> Ваховський Святослав Олегович</t>
  </si>
  <si>
    <t>EMQ2024_1207</t>
  </si>
  <si>
    <t>Герман Вікторія Олегівна</t>
  </si>
  <si>
    <t xml:space="preserve"> Мозговий Михайло Олександрович</t>
  </si>
  <si>
    <t>EMQ2024_1208</t>
  </si>
  <si>
    <t>Єрьоменко Дар'я Олександрівна</t>
  </si>
  <si>
    <t xml:space="preserve"> Мішура Анастасія Андріївна</t>
  </si>
  <si>
    <t>EMQ2024_1209</t>
  </si>
  <si>
    <t>Кисіль Родіон Владиславович</t>
  </si>
  <si>
    <t xml:space="preserve"> Пильчук Поліна Романівна</t>
  </si>
  <si>
    <t>EMQ2024_1210</t>
  </si>
  <si>
    <t xml:space="preserve"> Гірчак Н.Л.</t>
  </si>
  <si>
    <t>Загальноосвітня спеціалізована школа фізико-математичного профілю №12 м. Чернігова</t>
  </si>
  <si>
    <t>Лисогор КсеніяДмитрівна</t>
  </si>
  <si>
    <t xml:space="preserve"> Сазонова Єлизавета Сергіївна</t>
  </si>
  <si>
    <t>EMQ2024_1211</t>
  </si>
  <si>
    <t>Самохін Корнілій Нікітович</t>
  </si>
  <si>
    <t xml:space="preserve"> Єзгор Андрій Романович</t>
  </si>
  <si>
    <t>EMQ2024_1212</t>
  </si>
  <si>
    <t>Рубан Арсеній Максимович</t>
  </si>
  <si>
    <t xml:space="preserve"> Марочко Ярослав Віталійович</t>
  </si>
  <si>
    <t>EMQ2024_1213</t>
  </si>
  <si>
    <t>Бондаренко Матвій Миколайович</t>
  </si>
  <si>
    <t xml:space="preserve"> Нелюбов Валерій Дмитрович</t>
  </si>
  <si>
    <t>EMQ2024_1214</t>
  </si>
  <si>
    <t>Бальченко Михайло Андрійович</t>
  </si>
  <si>
    <t xml:space="preserve"> Засенко Микола Богданович</t>
  </si>
  <si>
    <t>EMQ2024_1215</t>
  </si>
  <si>
    <t>Єрко Герман Вячеславович</t>
  </si>
  <si>
    <t xml:space="preserve"> Денисенко Нікіта Юрійович</t>
  </si>
  <si>
    <t>EMQ2024_1216</t>
  </si>
  <si>
    <t>Коваленко Мирослава Володимирівна</t>
  </si>
  <si>
    <t xml:space="preserve"> Волерт Ольга Володимирівна</t>
  </si>
  <si>
    <t>EMQ2024_1217</t>
  </si>
  <si>
    <t>Морщак Катерина Андріївна</t>
  </si>
  <si>
    <t xml:space="preserve"> Остапенко Олександр Ігорович</t>
  </si>
  <si>
    <t>EMQ2024_1218</t>
  </si>
  <si>
    <t>Алєксєєнко Ольга Володимирівна</t>
  </si>
  <si>
    <t>Чорноморський ліцей 4 м. Чорноморська Одеського району Одеської області</t>
  </si>
  <si>
    <t>Фідор Артур Віталійович</t>
  </si>
  <si>
    <t>Бондарева Софія Максимівна</t>
  </si>
  <si>
    <t>EMQ2024_1219</t>
  </si>
  <si>
    <t>Івашкова Катерина Миколаївна</t>
  </si>
  <si>
    <t>Шпилівська філія Садівського ліцею Садівської сільської ради Сумського району Сумської області</t>
  </si>
  <si>
    <t>Притико Артем Сергійович</t>
  </si>
  <si>
    <t>Івченко Владислав</t>
  </si>
  <si>
    <t>EMQ2024_1220</t>
  </si>
  <si>
    <t xml:space="preserve"> Блінова Катерина Сергіївна</t>
  </si>
  <si>
    <t>КЗЗСО ліцей №1 імені Володимира Красицького Хмельницької міської ради</t>
  </si>
  <si>
    <t>Небесний Олександр Олександрович</t>
  </si>
  <si>
    <t xml:space="preserve"> Горний Назар Сергійович</t>
  </si>
  <si>
    <t>EMQ2024_1221</t>
  </si>
  <si>
    <t>Солтик Анна Олександрівна</t>
  </si>
  <si>
    <t xml:space="preserve"> Сіверська Олена Русланівна</t>
  </si>
  <si>
    <t>EMQ2024_1222</t>
  </si>
  <si>
    <t xml:space="preserve"> Івасюнько Майя Юріївна</t>
  </si>
  <si>
    <t>Цнота Євген Олександрович</t>
  </si>
  <si>
    <t xml:space="preserve"> Мельничук Іван Володимирович</t>
  </si>
  <si>
    <t>EMQ2024_1223</t>
  </si>
  <si>
    <t xml:space="preserve"> Надобко Оксана Григорівна</t>
  </si>
  <si>
    <t>Мамонтов Матвій Костянтинович</t>
  </si>
  <si>
    <t xml:space="preserve"> Соловей Микола Володимирович</t>
  </si>
  <si>
    <t>EMQ2024_1224</t>
  </si>
  <si>
    <t>Микитюк Артемій Володимирович</t>
  </si>
  <si>
    <t xml:space="preserve"> Думарецький Дмитро Олександрович</t>
  </si>
  <si>
    <t>EMQ2024_1225</t>
  </si>
  <si>
    <t>Чирко Марія Сергіївна</t>
  </si>
  <si>
    <t xml:space="preserve"> Анісімова Катерина Юріївна</t>
  </si>
  <si>
    <t>EMQ2024_1226</t>
  </si>
  <si>
    <t>Гарбар Тимур Олексійович</t>
  </si>
  <si>
    <t xml:space="preserve"> Додь Микола Павлович</t>
  </si>
  <si>
    <t>EMQ2024_1227</t>
  </si>
  <si>
    <t>Волченков Георгій Ігорович</t>
  </si>
  <si>
    <t xml:space="preserve"> Воробйов Данило Олегович</t>
  </si>
  <si>
    <t>EMQ2024_1228</t>
  </si>
  <si>
    <t>Польова Єлизавета Олександрівна</t>
  </si>
  <si>
    <t xml:space="preserve"> Бабюк Катерина Віталіївна</t>
  </si>
  <si>
    <t>EMQ2024_1229</t>
  </si>
  <si>
    <t>Старцева-Мелесь Єлизавета Валеріївна</t>
  </si>
  <si>
    <t xml:space="preserve"> Акулова Вікторія Костянтинівна</t>
  </si>
  <si>
    <t>EMQ2024_1230</t>
  </si>
  <si>
    <t>Шуляк Анастасія Олександрівна</t>
  </si>
  <si>
    <t xml:space="preserve"> Польовий Тарас Олександрович</t>
  </si>
  <si>
    <t>EMQ2024_1231</t>
  </si>
  <si>
    <t>Полоневич Ярослав Сергійович</t>
  </si>
  <si>
    <t xml:space="preserve"> Майстрюк Андрій Павлович</t>
  </si>
  <si>
    <t>EMQ2024_1232</t>
  </si>
  <si>
    <t>Алєксєєва Валерія Олександрівна</t>
  </si>
  <si>
    <t xml:space="preserve"> Кветко Андрій Андрійович</t>
  </si>
  <si>
    <t>EMQ2024_1233</t>
  </si>
  <si>
    <t>Юрчак Вікторія Андріївна</t>
  </si>
  <si>
    <t xml:space="preserve"> Воляник Іван Сергійович</t>
  </si>
  <si>
    <t>EMQ2024_1234</t>
  </si>
  <si>
    <t>Фют Нікіта Ігорович</t>
  </si>
  <si>
    <t xml:space="preserve"> Матюшин Євгеній Юрійович</t>
  </si>
  <si>
    <t>EMQ2024_1235</t>
  </si>
  <si>
    <t>Слободянюк Віталіна Віталіївна</t>
  </si>
  <si>
    <t xml:space="preserve"> Колієв Ілля Сергійович</t>
  </si>
  <si>
    <t>EMQ2024_1236</t>
  </si>
  <si>
    <t>Луцюк Вікторія Юріївна</t>
  </si>
  <si>
    <t xml:space="preserve"> Кравчук Анна Тарасівна</t>
  </si>
  <si>
    <t>EMQ2024_1237</t>
  </si>
  <si>
    <t>Патерук Анастасія Олександрівна</t>
  </si>
  <si>
    <t xml:space="preserve"> Міщук Артем Русланович</t>
  </si>
  <si>
    <t>EMQ2024_1238</t>
  </si>
  <si>
    <t>Білик Анна Андріївна</t>
  </si>
  <si>
    <t xml:space="preserve"> Сек Анна Сергіївна</t>
  </si>
  <si>
    <t>EMQ2024_1239</t>
  </si>
  <si>
    <t>Коленченко Тимофій Дмитрович</t>
  </si>
  <si>
    <t xml:space="preserve"> Копитов Едуард Олександрович</t>
  </si>
  <si>
    <t>EMQ2024_1240</t>
  </si>
  <si>
    <t>Євтюхіна Анастасія Ігорівна</t>
  </si>
  <si>
    <t xml:space="preserve"> Гурницька Єлизавета Олександрівна</t>
  </si>
  <si>
    <t>EMQ2024_1241</t>
  </si>
  <si>
    <t>Гончарук Марія Олегівна</t>
  </si>
  <si>
    <t xml:space="preserve"> Когунь Віолетта Андріївна</t>
  </si>
  <si>
    <t>EMQ2024_1242</t>
  </si>
  <si>
    <t>Саврацька Марія Володимирівна</t>
  </si>
  <si>
    <t xml:space="preserve"> Лопатіна Маріна Ярославівна</t>
  </si>
  <si>
    <t>EMQ2024_1243</t>
  </si>
  <si>
    <t>Щерблюк Софія Іванівна</t>
  </si>
  <si>
    <t xml:space="preserve"> Ковтонюк Софія Сергіївна</t>
  </si>
  <si>
    <t>EMQ2024_1244</t>
  </si>
  <si>
    <t>Дідур Максим Андрійович</t>
  </si>
  <si>
    <t xml:space="preserve"> Страшнюк Володимир Максимович</t>
  </si>
  <si>
    <t>EMQ2024_1245</t>
  </si>
  <si>
    <t>Гнатишин Галина Іванівна</t>
  </si>
  <si>
    <t>Середня загальноосвітня школа І-ІІІ ступеня №20 м. Львова</t>
  </si>
  <si>
    <t>Двоєглазов Святослав Віталійович</t>
  </si>
  <si>
    <t>Стожук Владислав Володимирович</t>
  </si>
  <si>
    <t>EMQ2024_1246</t>
  </si>
  <si>
    <t xml:space="preserve"> ХОЗЕЄВА І.М., ЛІНЧУК Е.С.</t>
  </si>
  <si>
    <t>Ліцей № 38</t>
  </si>
  <si>
    <t>БАРБАШОВА АЛІНА ДМИТРІВНА</t>
  </si>
  <si>
    <t xml:space="preserve"> ЧІРКОВА АННА ГЛІБІВНА</t>
  </si>
  <si>
    <t>EMQ2024_1247</t>
  </si>
  <si>
    <t>КУНЯНСЬКИЙ ДАНІЇЛ ВІТАЛІЙОВИЧ</t>
  </si>
  <si>
    <t xml:space="preserve"> ШУГАЙЛО СЕМЕН ВІТАЛІЙОВИЧ</t>
  </si>
  <si>
    <t>EMQ2024_1248</t>
  </si>
  <si>
    <t>ДРУБЕЦЬКА ВАЛЕРІЯ РОМАНІВНА</t>
  </si>
  <si>
    <t xml:space="preserve"> КВАША АЛЬОША ЮРІЇВНА</t>
  </si>
  <si>
    <t>EMQ2024_1249</t>
  </si>
  <si>
    <t>МІРОШНИЧЕНКО ПАВЛО ВОЛОДИМИРІВНА</t>
  </si>
  <si>
    <t xml:space="preserve"> БІЛИЙ ОЛЕКСІЙ ОЛЕКСІЙОВИЧ</t>
  </si>
  <si>
    <t>EMQ2024_1250</t>
  </si>
  <si>
    <t>ФЕНЮК ІЛЛЯ ІВАНІВНА</t>
  </si>
  <si>
    <t xml:space="preserve"> ПОСТЕВИЙ БОГДАН МАКСИМОВИЧ</t>
  </si>
  <si>
    <t>EMQ2024_1251</t>
  </si>
  <si>
    <t>АРАШКЕВИЧ ВІРА КОСТЯНТИНІВНА</t>
  </si>
  <si>
    <t xml:space="preserve"> НЕБИЛИЦЯ УЛЯНА ОЛЕКСАНДРІВНА</t>
  </si>
  <si>
    <t>EMQ2024_1252</t>
  </si>
  <si>
    <t>СОЛОМАХА ЯРОСЛАВА СЕРГІЇВНА</t>
  </si>
  <si>
    <t xml:space="preserve"> МЕЛЬНИК КАТЕРИНА ОЛЕКСАНДРІВНА</t>
  </si>
  <si>
    <t>EMQ2024_1253</t>
  </si>
  <si>
    <t>Андрійченко Катерина Юріївна</t>
  </si>
  <si>
    <t>Боярський академічний ліцей "Гармонія"</t>
  </si>
  <si>
    <t>Сова Марія Миколаївна</t>
  </si>
  <si>
    <t>Осіпенко Дана Олексіївна</t>
  </si>
  <si>
    <t>EMQ2024_1254</t>
  </si>
  <si>
    <t>Сідько Ірина Олександрівна</t>
  </si>
  <si>
    <t>Скрипнюк Вікторія Володимирівна</t>
  </si>
  <si>
    <t>EMQ2024_1255</t>
  </si>
  <si>
    <t>Мельниченко Каміла Дмитрівна</t>
  </si>
  <si>
    <t>Гунько Дмитро Олександрович</t>
  </si>
  <si>
    <t>EMQ2024_1256</t>
  </si>
  <si>
    <t>Войтович Поліна Олександрівна</t>
  </si>
  <si>
    <t>Олійник Іван Федорович</t>
  </si>
  <si>
    <t>EMQ2024_1257</t>
  </si>
  <si>
    <t xml:space="preserve"> Самодзін Тетяна Вікторівна</t>
  </si>
  <si>
    <t xml:space="preserve">Опорний НВЗ Чернігівська загальноосвітня школа І-ІІІ ступенів імені Героя Радянського Союзу А.М.Темника </t>
  </si>
  <si>
    <t>Єременко Юлія Юріївна</t>
  </si>
  <si>
    <t xml:space="preserve"> Кривний Олександр Євгенович</t>
  </si>
  <si>
    <t>EMQ2024_1258</t>
  </si>
  <si>
    <t>Дядя Ольга Володимирівна</t>
  </si>
  <si>
    <t xml:space="preserve"> Драган Варвара Сергіївна</t>
  </si>
  <si>
    <t>EMQ2024_1259</t>
  </si>
  <si>
    <t>Дереза Ілля Андрійович</t>
  </si>
  <si>
    <t xml:space="preserve"> Сєлємєтов Андрій Дмитрович</t>
  </si>
  <si>
    <t>EMQ2024_1260</t>
  </si>
  <si>
    <t>Богатирець Владислав Андрійович</t>
  </si>
  <si>
    <t xml:space="preserve"> Бондаренко Діана Олегівна</t>
  </si>
  <si>
    <t>EMQ2024_1261</t>
  </si>
  <si>
    <t>Гарнага Світлана Іванівна</t>
  </si>
  <si>
    <t>Гадяцький ліцей №1 імені Олени Пчілки Гадяцької міської ради</t>
  </si>
  <si>
    <t>Мотрич Дмитро Валерійович</t>
  </si>
  <si>
    <t>Сушко Анна Костантинівна</t>
  </si>
  <si>
    <t>EMQ2024_1262</t>
  </si>
  <si>
    <t>Андрущенко Дмитро Сергійович</t>
  </si>
  <si>
    <t>Вдовин Анатолій Анатолійович</t>
  </si>
  <si>
    <t>EMQ2024_1263</t>
  </si>
  <si>
    <t>Ільїна Марина Євгеніївна</t>
  </si>
  <si>
    <t>Запорізький академічний ліцей № 34 Запорізької міської ради</t>
  </si>
  <si>
    <t>Щасна Катерина Сергіївна</t>
  </si>
  <si>
    <t xml:space="preserve">Яремчак Аліса Ярославівна </t>
  </si>
  <si>
    <t>EMQ2024_1264</t>
  </si>
  <si>
    <t xml:space="preserve">Радченко Назар Романович </t>
  </si>
  <si>
    <t xml:space="preserve">Сірик Іван Максимович </t>
  </si>
  <si>
    <t>EMQ2024_1265</t>
  </si>
  <si>
    <t>Манагарова Валерія Сергіївна</t>
  </si>
  <si>
    <t>Костюкова Анна Олександрівна</t>
  </si>
  <si>
    <t>EMQ2024_1266</t>
  </si>
  <si>
    <t xml:space="preserve">Пилипенко Богдан Вікторович </t>
  </si>
  <si>
    <t>Байрак Вероніка Олександрівна</t>
  </si>
  <si>
    <t>EMQ2024_1267</t>
  </si>
  <si>
    <t xml:space="preserve">Левада Георгій Денисович </t>
  </si>
  <si>
    <t>Ніколаєнкова Марія Дмитрівна</t>
  </si>
  <si>
    <t>EMQ2024_1268</t>
  </si>
  <si>
    <t xml:space="preserve">Рустамов Тимур Романович </t>
  </si>
  <si>
    <t>Чаусов Артем Сергійович</t>
  </si>
  <si>
    <t>EMQ2024_1269</t>
  </si>
  <si>
    <t xml:space="preserve">Кейда Назарій Володимирович </t>
  </si>
  <si>
    <t>Лугвіщик Олександр Ігорович</t>
  </si>
  <si>
    <t>EMQ2024_1270</t>
  </si>
  <si>
    <t>Дідик Святослав Сергійович</t>
  </si>
  <si>
    <t xml:space="preserve">Сотников Єгор Владиславович </t>
  </si>
  <si>
    <t>EMQ2024_1271</t>
  </si>
  <si>
    <t xml:space="preserve">Марковська Валерія Станіславівна </t>
  </si>
  <si>
    <t xml:space="preserve">Крюкова Олександра Віталіївна </t>
  </si>
  <si>
    <t>EMQ2024_1272</t>
  </si>
  <si>
    <t xml:space="preserve">Полуніна Аліна Андріївна </t>
  </si>
  <si>
    <t xml:space="preserve">Дорошенко Аліса Віталіївна </t>
  </si>
  <si>
    <t>EMQ2024_1273</t>
  </si>
  <si>
    <t xml:space="preserve">Гук Марія Юріївна </t>
  </si>
  <si>
    <t xml:space="preserve">Бондаренко Антон Владиславович </t>
  </si>
  <si>
    <t>EMQ2024_1274</t>
  </si>
  <si>
    <t xml:space="preserve">Підопригора Ульяна Олександрівна </t>
  </si>
  <si>
    <t>Антонець Максим Васильович</t>
  </si>
  <si>
    <t>EMQ2024_1275</t>
  </si>
  <si>
    <t xml:space="preserve">Власенко Вячеслав Андрійович </t>
  </si>
  <si>
    <t xml:space="preserve">Просветов Іван Євгенович </t>
  </si>
  <si>
    <t>EMQ2024_1276</t>
  </si>
  <si>
    <t>Бутков Олександр Сергійович</t>
  </si>
  <si>
    <t xml:space="preserve">Чопенко Маргарита Сергіївна </t>
  </si>
  <si>
    <t>EMQ2024_1277</t>
  </si>
  <si>
    <t xml:space="preserve">Мазуніна Марія Сергіївна </t>
  </si>
  <si>
    <t>Потапчук Аліна Іллівна</t>
  </si>
  <si>
    <t>EMQ2024_1278</t>
  </si>
  <si>
    <t xml:space="preserve">Савков Єгор Олексійович </t>
  </si>
  <si>
    <t xml:space="preserve">Пелех Андрій Володимирович </t>
  </si>
  <si>
    <t>EMQ2024_1279</t>
  </si>
  <si>
    <t>Сумбаєв Кирило Едуардович</t>
  </si>
  <si>
    <t>Грибачов Владислав Олександрович</t>
  </si>
  <si>
    <t>EMQ2024_1280</t>
  </si>
  <si>
    <t xml:space="preserve">Бережна Таїсія Андріївна </t>
  </si>
  <si>
    <t>Кущ Софія Олегівна</t>
  </si>
  <si>
    <t>EMQ2024_1281</t>
  </si>
  <si>
    <t xml:space="preserve">Науфок Ліна Євгеніївна </t>
  </si>
  <si>
    <t xml:space="preserve">Троян Ярина Владиславівна </t>
  </si>
  <si>
    <t>EMQ2024_1282</t>
  </si>
  <si>
    <t xml:space="preserve">Процько Маргарита Василівна </t>
  </si>
  <si>
    <t>Польський Єгор Андрійович</t>
  </si>
  <si>
    <t>EMQ2024_1283</t>
  </si>
  <si>
    <t xml:space="preserve">Панов В'ячеслав Юрійович </t>
  </si>
  <si>
    <t>Міщенко Іван Максимович</t>
  </si>
  <si>
    <t>EMQ2024_1284</t>
  </si>
  <si>
    <t xml:space="preserve">Феленко Михайло Ігорович </t>
  </si>
  <si>
    <t>Феленко Олександр Ігорови</t>
  </si>
  <si>
    <t>EMQ2024_1285</t>
  </si>
  <si>
    <t>Роменська Домініка Ігорівна</t>
  </si>
  <si>
    <t>Лежненко Валерія Артемівна</t>
  </si>
  <si>
    <t>EMQ2024_1286</t>
  </si>
  <si>
    <t>Гусаров Ілля Олегович</t>
  </si>
  <si>
    <t>Дуплій Данило Віталійович</t>
  </si>
  <si>
    <t>EMQ2024_1287</t>
  </si>
  <si>
    <t>Коломейчук Вероніка Олександрівна</t>
  </si>
  <si>
    <t>Коломейчук Денис Олександрович</t>
  </si>
  <si>
    <t>EMQ2024_1288</t>
  </si>
  <si>
    <t xml:space="preserve"> Гудима Вікторія Вікторівна</t>
  </si>
  <si>
    <t>Кілійський заклад загальної середньої освіти №1 Кілійської міської ради</t>
  </si>
  <si>
    <t>Зіборов Максим Сергійович</t>
  </si>
  <si>
    <t xml:space="preserve"> Кобзар Ангеліна Олександрівна</t>
  </si>
  <si>
    <t>EMQ2024_1289</t>
  </si>
  <si>
    <t>Іващенко Володимир Вадимович</t>
  </si>
  <si>
    <t xml:space="preserve"> Дімова Ксенія Федорівна</t>
  </si>
  <si>
    <t>EMQ2024_1290</t>
  </si>
  <si>
    <t>Кузнецов Іван Олегович</t>
  </si>
  <si>
    <t xml:space="preserve"> Чеботар Поліна Дмитрівна</t>
  </si>
  <si>
    <t>EMQ2024_1291</t>
  </si>
  <si>
    <t>Ткач Андрій Анатолійович</t>
  </si>
  <si>
    <t>ОЗ "СОКИРЯНСЬКИЙ ЛІЦЕЙ №1"</t>
  </si>
  <si>
    <t>Романов Максим Євгенович</t>
  </si>
  <si>
    <t xml:space="preserve"> Черній Діана Олександрівна</t>
  </si>
  <si>
    <t>EMQ2024_1292</t>
  </si>
  <si>
    <t>Кривчанська Оксана</t>
  </si>
  <si>
    <t xml:space="preserve"> Лоєвська Віра Андріївна</t>
  </si>
  <si>
    <t>EMQ2024_1293</t>
  </si>
  <si>
    <t>Швець Ірина Сергіївна</t>
  </si>
  <si>
    <t xml:space="preserve"> Савчук Софія Віталіївна</t>
  </si>
  <si>
    <t>EMQ2024_1294</t>
  </si>
  <si>
    <t>Коцюбійчук Вероніка</t>
  </si>
  <si>
    <t>EMQ2024_1295</t>
  </si>
  <si>
    <t>Микитюк Ірина</t>
  </si>
  <si>
    <t>EMQ2024_1296</t>
  </si>
  <si>
    <t>Гавлич Дмитро</t>
  </si>
  <si>
    <t xml:space="preserve"> Боднарь Ігор</t>
  </si>
  <si>
    <t>EMQ2024_1297</t>
  </si>
  <si>
    <t>Крайчак Олександра Олександрівна</t>
  </si>
  <si>
    <t xml:space="preserve"> Тянтов Улян Володимирович</t>
  </si>
  <si>
    <t>EMQ2024_1298</t>
  </si>
  <si>
    <t>Ткач Олександра Валеріївна</t>
  </si>
  <si>
    <t>EMQ2024_1299</t>
  </si>
  <si>
    <t>Гонца Вікторія</t>
  </si>
  <si>
    <t xml:space="preserve"> Голуб Оксана</t>
  </si>
  <si>
    <t>EMQ2024_1300</t>
  </si>
  <si>
    <t xml:space="preserve"> Леоненко Юлія Григорівна</t>
  </si>
  <si>
    <t>Конотопський ліцей №9 Конотопської міської ради Сумської області</t>
  </si>
  <si>
    <t>Сучко Максим Дмитрович</t>
  </si>
  <si>
    <t xml:space="preserve"> Стрілець Євгеній Вячеславович</t>
  </si>
  <si>
    <t>EMQ2024_1301</t>
  </si>
  <si>
    <t>Могила Аліна Андріївна</t>
  </si>
  <si>
    <t xml:space="preserve"> Адамек Тетяна Юріївна</t>
  </si>
  <si>
    <t>EMQ2024_1302</t>
  </si>
  <si>
    <t>Супрун Анатолій Сергійович</t>
  </si>
  <si>
    <t xml:space="preserve"> Бураков Нікіта Русланович</t>
  </si>
  <si>
    <t>EMQ2024_1303</t>
  </si>
  <si>
    <t xml:space="preserve"> Гаталевич Олена Андріївна</t>
  </si>
  <si>
    <t>Ліцей «ЕКОЛЕНД»</t>
  </si>
  <si>
    <t>Паньків Данило Юрійович</t>
  </si>
  <si>
    <t xml:space="preserve"> Стельмах Маркіян Олексович</t>
  </si>
  <si>
    <t>EMQ2024_1304</t>
  </si>
  <si>
    <t>Сидорський Остап Сергійович</t>
  </si>
  <si>
    <t xml:space="preserve"> Калівошка Андрій Романович</t>
  </si>
  <si>
    <t>EMQ2024_1305</t>
  </si>
  <si>
    <t>Смаль Вадим Вікторович</t>
  </si>
  <si>
    <t xml:space="preserve"> Дунаєв-Пріцак Денис Ігорович</t>
  </si>
  <si>
    <t>EMQ2024_1306</t>
  </si>
  <si>
    <t>Ілащук Назарій Васильович</t>
  </si>
  <si>
    <t xml:space="preserve"> Романюк Михайло Андрійович</t>
  </si>
  <si>
    <t>EMQ2024_1307</t>
  </si>
  <si>
    <t>Рибка Олена Борисівна</t>
  </si>
  <si>
    <t>КЗЗСО "Луцький ліцей №9 Луцької міської ради"</t>
  </si>
  <si>
    <t>Приходько Мирослав Юрійович</t>
  </si>
  <si>
    <t xml:space="preserve"> Виходець Костянтин Ігорович</t>
  </si>
  <si>
    <t>EMQ2024_1308</t>
  </si>
  <si>
    <t>Яремчук Діана Назарівна</t>
  </si>
  <si>
    <t xml:space="preserve"> Доскуч Любов Олександрівна</t>
  </si>
  <si>
    <t>EMQ2024_1309</t>
  </si>
  <si>
    <t>Карпук Віктор Андрійович</t>
  </si>
  <si>
    <t xml:space="preserve"> Микитів Артем Андрійович</t>
  </si>
  <si>
    <t>EMQ2024_1310</t>
  </si>
  <si>
    <t xml:space="preserve"> Міхно Владислав Валентинович</t>
  </si>
  <si>
    <t>EMQ2024_1311</t>
  </si>
  <si>
    <t>Бекало Ярослав Володимирович</t>
  </si>
  <si>
    <t xml:space="preserve"> Божидарнік Емілія Тарасівна</t>
  </si>
  <si>
    <t>EMQ2024_1312</t>
  </si>
  <si>
    <t xml:space="preserve"> Слепчук Данило Михайлович</t>
  </si>
  <si>
    <t>EMQ2024_1313</t>
  </si>
  <si>
    <t>Хвищук Анна Володимирівна</t>
  </si>
  <si>
    <t xml:space="preserve"> Забіяка Анна Сергіївна</t>
  </si>
  <si>
    <t>EMQ2024_1314</t>
  </si>
  <si>
    <t>Ковальчук Марія Олегівна</t>
  </si>
  <si>
    <t xml:space="preserve"> Юнчик Крістіна Юріївна</t>
  </si>
  <si>
    <t>EMQ2024_1315</t>
  </si>
  <si>
    <t>Коритнєв Антон Олегович</t>
  </si>
  <si>
    <t xml:space="preserve"> Горчинський Серафим Романович</t>
  </si>
  <si>
    <t>EMQ2024_1316</t>
  </si>
  <si>
    <t>Грицай Олег Святославович</t>
  </si>
  <si>
    <t xml:space="preserve"> Конопельнюк Макар Леонідович</t>
  </si>
  <si>
    <t>EMQ2024_1317</t>
  </si>
  <si>
    <t>Мажула Вікторія Романівна</t>
  </si>
  <si>
    <t xml:space="preserve"> Камінська Варвара Володимирівна</t>
  </si>
  <si>
    <t>EMQ2024_1318</t>
  </si>
  <si>
    <t>Савицька Мілана Олександрівна</t>
  </si>
  <si>
    <t xml:space="preserve"> Кирильчук Вікторія Олександрівна</t>
  </si>
  <si>
    <t>EMQ2024_1319</t>
  </si>
  <si>
    <t>Свента Анна Володимирівна</t>
  </si>
  <si>
    <t xml:space="preserve"> Степащук Маланія Андріївна</t>
  </si>
  <si>
    <t>EMQ2024_1320</t>
  </si>
  <si>
    <t xml:space="preserve"> ПАВЛІК Ірина Анатоліївна</t>
  </si>
  <si>
    <t>Вараський ліцей №6 Вараської міської ради</t>
  </si>
  <si>
    <t xml:space="preserve"> ТАТУСЬ Олена Сергіївна</t>
  </si>
  <si>
    <t xml:space="preserve"> САМУЛІК Ярослав Васильович</t>
  </si>
  <si>
    <t>EMQ2024_1321</t>
  </si>
  <si>
    <t xml:space="preserve"> БОЦУЛА Галина Данилівна</t>
  </si>
  <si>
    <t xml:space="preserve"> СИДОРЧИК Аміна Олександрівна</t>
  </si>
  <si>
    <t>EMQ2024_1322</t>
  </si>
  <si>
    <t xml:space="preserve"> СЛОБОДА Андрій Русланович</t>
  </si>
  <si>
    <t xml:space="preserve"> ТРИГУБА Максим Олександрович</t>
  </si>
  <si>
    <t>EMQ2024_1323</t>
  </si>
  <si>
    <t xml:space="preserve"> ШУЛІПА Захарій Сергійович</t>
  </si>
  <si>
    <t xml:space="preserve"> ОВСЮК Данило Вікторович</t>
  </si>
  <si>
    <t>EMQ2024_1324</t>
  </si>
  <si>
    <t xml:space="preserve"> КВАЧ Микита Миколайович</t>
  </si>
  <si>
    <t xml:space="preserve"> ДУХАНІН Михайло Артемович</t>
  </si>
  <si>
    <t>EMQ2024_1325</t>
  </si>
  <si>
    <t xml:space="preserve"> ЄВСОВИЧ Ольга Юріївна</t>
  </si>
  <si>
    <t xml:space="preserve"> ЛИШКАНЕЦЬ Олександра Сергіївна</t>
  </si>
  <si>
    <t>EMQ2024_1326</t>
  </si>
  <si>
    <t xml:space="preserve"> БОРИШКЕВИЧ Максим Олегович</t>
  </si>
  <si>
    <t xml:space="preserve"> ГОДУНОК Віталій Андрійович</t>
  </si>
  <si>
    <t>EMQ2024_1327</t>
  </si>
  <si>
    <t xml:space="preserve"> СНІЖКО Євгеній Володимирович</t>
  </si>
  <si>
    <t xml:space="preserve"> МЕЛЬНИК Артем Юрійович</t>
  </si>
  <si>
    <t>EMQ2024_1328</t>
  </si>
  <si>
    <t>Дегтерьова Марина Валентинівна</t>
  </si>
  <si>
    <t>Ліцей № 123 "ТАНДЕМ" ДМР</t>
  </si>
  <si>
    <t>Нежива Поліна Сергіївна</t>
  </si>
  <si>
    <t xml:space="preserve"> Москалець Назар Романович</t>
  </si>
  <si>
    <t>EMQ2024_1329</t>
  </si>
  <si>
    <t>Кривошея Галина Василівна</t>
  </si>
  <si>
    <t xml:space="preserve">Денисова Вероніка Сергівна </t>
  </si>
  <si>
    <t xml:space="preserve"> Санжара Дар'я Романівна</t>
  </si>
  <si>
    <t>EMQ2024_1330</t>
  </si>
  <si>
    <t xml:space="preserve">Костовят Софія Євгенівна </t>
  </si>
  <si>
    <t xml:space="preserve"> Тітовська Поліна Дмитрівна</t>
  </si>
  <si>
    <t>EMQ2024_1331</t>
  </si>
  <si>
    <t>Доманчук Аліна Ігорівна</t>
  </si>
  <si>
    <t>Відокремлений стуктурний підрозділ "Житомирський торговельно-економічний фаховий коледж ДТЕУ"</t>
  </si>
  <si>
    <t>Маташнюк Надія</t>
  </si>
  <si>
    <t>Білянчук Дарія</t>
  </si>
  <si>
    <t>EMQ2024_1332</t>
  </si>
  <si>
    <t>Березіна Марія</t>
  </si>
  <si>
    <t>Беркута Іванна</t>
  </si>
  <si>
    <t>EMQ2024_1333</t>
  </si>
  <si>
    <t>Клименко Олена Вікторівна</t>
  </si>
  <si>
    <t>Слов'янський педагогічний ліцей Слов'янської міської ради Донецької області</t>
  </si>
  <si>
    <t>Гавриш Ярослава Денисівна</t>
  </si>
  <si>
    <t>Гавриш Владислава Денисівна</t>
  </si>
  <si>
    <t>EMQ2024_1334</t>
  </si>
  <si>
    <t>Мовляв Злата Олександрівна</t>
  </si>
  <si>
    <t>Зоренко Поліна Володимирівна</t>
  </si>
  <si>
    <t>EMQ2024_1335</t>
  </si>
  <si>
    <t>Співак Анастасія Ярославівна</t>
  </si>
  <si>
    <t>Дорошенко Дар'я Олександрівна</t>
  </si>
  <si>
    <t>EMQ2024_1336</t>
  </si>
  <si>
    <t>Геєнко Михайло Михайлович</t>
  </si>
  <si>
    <t>Пішта Валерія Дмитрівна</t>
  </si>
  <si>
    <t>EMQ2024_1337</t>
  </si>
  <si>
    <t>Капінос Марія Володимирівна</t>
  </si>
  <si>
    <t>Савенок Дар'я Олексіївна</t>
  </si>
  <si>
    <t>EMQ2024_1338</t>
  </si>
  <si>
    <t>Борковська Єлизавета Геннадіївна</t>
  </si>
  <si>
    <t>Гондар Ярослава Сергіївна</t>
  </si>
  <si>
    <t>EMQ2024_1339</t>
  </si>
  <si>
    <t>Осьмак Ірина Миколаївна</t>
  </si>
  <si>
    <t>Гоголівський ліцей Великодимерської селищної ради</t>
  </si>
  <si>
    <t>Шабанов Артем Михайлович</t>
  </si>
  <si>
    <t>Шатило Богдан Олександрович</t>
  </si>
  <si>
    <t>EMQ2024_1340</t>
  </si>
  <si>
    <t>Ткачук Марія Степанівна</t>
  </si>
  <si>
    <t>Опорний заклад загальної середньої освіти "Троянівський ліцей"</t>
  </si>
  <si>
    <t>Семенюк Анна Олександрівна</t>
  </si>
  <si>
    <t>Каплонюк Антоніна Юріївна</t>
  </si>
  <si>
    <t>EMQ2024_1341</t>
  </si>
  <si>
    <t>Оніщук Мар'яна Сергіївна</t>
  </si>
  <si>
    <t>Гапонюк Ірина Юріївна</t>
  </si>
  <si>
    <t>EMQ2024_1342</t>
  </si>
  <si>
    <t>Йовик Мілана Русланівна</t>
  </si>
  <si>
    <t>Павлік Аліна Анатоліївна</t>
  </si>
  <si>
    <t>EMQ2024_1343</t>
  </si>
  <si>
    <t>Смітюх Марія Сергіївна</t>
  </si>
  <si>
    <t>Бондарчук Павло Вікторович</t>
  </si>
  <si>
    <t>EMQ2024_1344</t>
  </si>
  <si>
    <t>Давиденко Наталія Сергіївна</t>
  </si>
  <si>
    <t>Опорний заклад "Скороходівський ліцей"</t>
  </si>
  <si>
    <t>Пирожкова Єва Сергіївна</t>
  </si>
  <si>
    <t>Гриченюк Валерія Дмитрівна</t>
  </si>
  <si>
    <t>EMQ2024_1345</t>
  </si>
  <si>
    <t>Пантась Софія Вячеславівна</t>
  </si>
  <si>
    <t>Клименко Богдана Олексіївна</t>
  </si>
  <si>
    <t>EMQ2024_1346</t>
  </si>
  <si>
    <t>Чиж Руслан</t>
  </si>
  <si>
    <t>Єрофеєв Віталій</t>
  </si>
  <si>
    <t>EMQ2024_1347</t>
  </si>
  <si>
    <t>Савченко Данило Юрійович</t>
  </si>
  <si>
    <t>Кобук Антон Віталійович</t>
  </si>
  <si>
    <t>EMQ2024_1348</t>
  </si>
  <si>
    <t>Абанічева Вікторія</t>
  </si>
  <si>
    <t>Косинков Тимур</t>
  </si>
  <si>
    <t>EMQ2024_1349</t>
  </si>
  <si>
    <t>Морозова Марія Олександрівна</t>
  </si>
  <si>
    <t>Білокопитова Кароліна Артемівна</t>
  </si>
  <si>
    <t>EMQ2024_1350</t>
  </si>
  <si>
    <t>EMQ2024_1351</t>
  </si>
  <si>
    <t>EMQ2024_1352</t>
  </si>
  <si>
    <t>EMQ2024_1353</t>
  </si>
  <si>
    <t>Якименко Анастасія</t>
  </si>
  <si>
    <t>Тютюнникова Дар'я</t>
  </si>
  <si>
    <t>EMQ2024_1354</t>
  </si>
  <si>
    <t>Боцвін Кирило</t>
  </si>
  <si>
    <t>Аршинний Рєнат</t>
  </si>
  <si>
    <t>EMQ2024_1355</t>
  </si>
  <si>
    <t>Жижиль Ірина Сергіївна</t>
  </si>
  <si>
    <t>Доценко Дарія Олександрівна</t>
  </si>
  <si>
    <t>EMQ2024_1356</t>
  </si>
  <si>
    <t>Миненко Анастасія</t>
  </si>
  <si>
    <t>Косміна Дарія</t>
  </si>
  <si>
    <t>EMQ2024_1357</t>
  </si>
  <si>
    <t>Синиця Дмитро Миколайович</t>
  </si>
  <si>
    <t>Теліщак Артем Віталійович</t>
  </si>
  <si>
    <t>EMQ2024_1358</t>
  </si>
  <si>
    <t>Масловата Дар'я Романівна</t>
  </si>
  <si>
    <t>Вінницький технічний фаховий коледж</t>
  </si>
  <si>
    <t>Гончарук Марія Іванівна</t>
  </si>
  <si>
    <t>Левченко Вероніка Олегівна</t>
  </si>
  <si>
    <t>EMQ2024_1359</t>
  </si>
  <si>
    <t>СТАСЕНКО Катерина Романівна</t>
  </si>
  <si>
    <t>Комунальний заклад "ЛІЦЕЙ ПРИРОДНИЧИХ НАУК" Кропивницької міської ради"</t>
  </si>
  <si>
    <t>ЮРЦЕВИЧ Ярослав Олександрович</t>
  </si>
  <si>
    <t>ГОВОРОВ Володимир Богданович</t>
  </si>
  <si>
    <t>EMQ2024_1360</t>
  </si>
  <si>
    <t>КРИЧУН Софія Юріївна</t>
  </si>
  <si>
    <t>ЯРЕЦЬКА Ксенія Володимирівна</t>
  </si>
  <si>
    <t>EMQ2024_1361</t>
  </si>
  <si>
    <t>ФРУНЗЕ Надія Іванівна</t>
  </si>
  <si>
    <t>ШПАЧЕНКО Марія Павлівна</t>
  </si>
  <si>
    <t>EMQ2024_1362</t>
  </si>
  <si>
    <t>ОДНОРАЛ Олександра Володимирівна</t>
  </si>
  <si>
    <t>Стасенко Марія Ігорівна</t>
  </si>
  <si>
    <t>EMQ2024_1363</t>
  </si>
  <si>
    <t xml:space="preserve"> Паламарчук Анна Олександрівна</t>
  </si>
  <si>
    <t>Комунальний заклад "Вінницький ліцей №30 ім. Тараса Шевченка""</t>
  </si>
  <si>
    <t>Гончарук Ірина Вікторівна</t>
  </si>
  <si>
    <t xml:space="preserve"> Франко Павло Ігорович</t>
  </si>
  <si>
    <t>EMQ2024_1364</t>
  </si>
  <si>
    <t xml:space="preserve"> Юр'єва Марина Олександрівна</t>
  </si>
  <si>
    <t>Куленко Іван Євгенович</t>
  </si>
  <si>
    <t xml:space="preserve"> Никончук Михайло Олегович</t>
  </si>
  <si>
    <t>EMQ2024_1365</t>
  </si>
  <si>
    <t>Яременко Юлія Ігорівна</t>
  </si>
  <si>
    <t xml:space="preserve"> Лебедева Єлизавета Борисівна</t>
  </si>
  <si>
    <t>EMQ2024_1366</t>
  </si>
  <si>
    <t>Вовк Владислав Сергійович</t>
  </si>
  <si>
    <t xml:space="preserve"> Приленський Єгор Ігорович</t>
  </si>
  <si>
    <t>EMQ2024_1367</t>
  </si>
  <si>
    <t>Кісіль Артем Андрійович</t>
  </si>
  <si>
    <t xml:space="preserve"> Березовський Станіслав Павлович</t>
  </si>
  <si>
    <t>EMQ2024_1368</t>
  </si>
  <si>
    <t>Кудрянь Олександр Олегович</t>
  </si>
  <si>
    <t xml:space="preserve"> Ящуринська Анастасія Олександрівна</t>
  </si>
  <si>
    <t>EMQ2024_1369</t>
  </si>
  <si>
    <t>Смакота Віталія Вячеславівна</t>
  </si>
  <si>
    <t xml:space="preserve"> Боярський Павло Михайлович</t>
  </si>
  <si>
    <t>EMQ2024_1370</t>
  </si>
  <si>
    <t>Сколодчук Марія Віталіївна</t>
  </si>
  <si>
    <t xml:space="preserve"> Кравченко Ілля Володимирович </t>
  </si>
  <si>
    <t>EMQ2024_1371</t>
  </si>
  <si>
    <t>Гаврилюк Вікторія Юріївна</t>
  </si>
  <si>
    <t xml:space="preserve"> Царук Анастасія Петрівна</t>
  </si>
  <si>
    <t>EMQ2024_1372</t>
  </si>
  <si>
    <t>Рошко Марія Юріївна</t>
  </si>
  <si>
    <t>Рахівський заклад загальної середньої освіти І-ІІІ ступенів №3</t>
  </si>
  <si>
    <t>Паук Яна Іванівна</t>
  </si>
  <si>
    <t>Сідоров Максим Євгенійович</t>
  </si>
  <si>
    <t>EMQ2024_1373</t>
  </si>
  <si>
    <t>Мицак Євгенія Василівна</t>
  </si>
  <si>
    <t>Підмалівська Ольга Павлівна</t>
  </si>
  <si>
    <t>EMQ2024_1374</t>
  </si>
  <si>
    <t>Брана Денис Юрійович</t>
  </si>
  <si>
    <t>Микуличинський Микола Миколайович</t>
  </si>
  <si>
    <t>EMQ2024_1375</t>
  </si>
  <si>
    <t>Пінтера Анастасія Миколаївна</t>
  </si>
  <si>
    <t>Пріц Меланія Василівна</t>
  </si>
  <si>
    <t>EMQ2024_1376</t>
  </si>
  <si>
    <t>Савляк Софія Миколаївна</t>
  </si>
  <si>
    <t>Полянська Ірина Миколаївна</t>
  </si>
  <si>
    <t>EMQ2024_1377</t>
  </si>
  <si>
    <t>Козурак Галина Петрівна</t>
  </si>
  <si>
    <t>Мандзюк Софія Василівна</t>
  </si>
  <si>
    <t>Гощук Неля Юріївна</t>
  </si>
  <si>
    <t>EMQ2024_1378</t>
  </si>
  <si>
    <t>Юращук Ангеліна Володимирівна</t>
  </si>
  <si>
    <t>Козурак Галина Іванівна</t>
  </si>
  <si>
    <t>EMQ2024_1379</t>
  </si>
  <si>
    <t>Сіжук Андрій Миколайович</t>
  </si>
  <si>
    <t>Філія Селичівська гімназія ОЗО "Баришівський ліцей"</t>
  </si>
  <si>
    <t>Іваненко Катерина Дмитрівна</t>
  </si>
  <si>
    <t>Сидоренко Діана Олександрівна</t>
  </si>
  <si>
    <t>EMQ2024_1380</t>
  </si>
  <si>
    <t>Зіненко Діана Сергіївна</t>
  </si>
  <si>
    <t>Мусіюк Анастасія Олегівна</t>
  </si>
  <si>
    <t>EMQ2024_1381</t>
  </si>
  <si>
    <t>Гончаров Ігор Анатолійович</t>
  </si>
  <si>
    <t>Академічний ліцей імені братів Шеметів Лубенської міської ради Лубенського району Полтавської області</t>
  </si>
  <si>
    <t xml:space="preserve"> Бойко Вероніка Олександрівна</t>
  </si>
  <si>
    <t>Іващенко Валерія Сергіївна</t>
  </si>
  <si>
    <t>EMQ2024_1382</t>
  </si>
  <si>
    <t xml:space="preserve"> Карпіч Ярослав Юрійович</t>
  </si>
  <si>
    <t>Деревеня Ярослав Юрійович</t>
  </si>
  <si>
    <t>EMQ2024_1383</t>
  </si>
  <si>
    <t xml:space="preserve"> Вобла Вікторія Владиславівна</t>
  </si>
  <si>
    <t>Гаращенко Ярослава Павлівна</t>
  </si>
  <si>
    <t>EMQ2024_1384</t>
  </si>
  <si>
    <t xml:space="preserve"> Замула Валерій Іванович</t>
  </si>
  <si>
    <t>Кисляк Артем Михайлович</t>
  </si>
  <si>
    <t>EMQ2024_1385</t>
  </si>
  <si>
    <t xml:space="preserve"> Слинько Максим Юрійович</t>
  </si>
  <si>
    <t>Брулевич Максим Геннадійович</t>
  </si>
  <si>
    <t>EMQ2024_1386</t>
  </si>
  <si>
    <t xml:space="preserve"> Купрій Вікторія Андріївна</t>
  </si>
  <si>
    <t>Анічкін Денис Віталійович</t>
  </si>
  <si>
    <t>EMQ2024_1387</t>
  </si>
  <si>
    <t xml:space="preserve"> Чернета Святослав Євгенійович</t>
  </si>
  <si>
    <t>Павлюк Анастасія Олександрівна</t>
  </si>
  <si>
    <t>EMQ2024_1388</t>
  </si>
  <si>
    <t xml:space="preserve"> Хлус Анастасія Дмитрівна</t>
  </si>
  <si>
    <t>Коровайна Вікторія Анатоліївна</t>
  </si>
  <si>
    <t>EMQ2024_1389</t>
  </si>
  <si>
    <t xml:space="preserve"> Гарамась Олександр Сергійович</t>
  </si>
  <si>
    <t>Васецька Юлія Олегівна</t>
  </si>
  <si>
    <t>EMQ2024_1390</t>
  </si>
  <si>
    <t xml:space="preserve"> Нікітченко Максим Романович</t>
  </si>
  <si>
    <t>Примін Олексій Олександрович</t>
  </si>
  <si>
    <t>EMQ2024_1391</t>
  </si>
  <si>
    <t xml:space="preserve"> Гайдук Дмитро Олександрович</t>
  </si>
  <si>
    <t>Загинайло Артур Володимирович</t>
  </si>
  <si>
    <t>EMQ2024_1392</t>
  </si>
  <si>
    <t xml:space="preserve"> Варвинський Олександр Віталійович</t>
  </si>
  <si>
    <t>Охріменко Олександр Андрійович</t>
  </si>
  <si>
    <t>EMQ2024_1393</t>
  </si>
  <si>
    <t xml:space="preserve"> Семоненко Ярослав Олександрович</t>
  </si>
  <si>
    <t>Карпов Костянтин Валерійович</t>
  </si>
  <si>
    <t>EMQ2024_1394</t>
  </si>
  <si>
    <t xml:space="preserve"> Михайленко Михайло Євгенович</t>
  </si>
  <si>
    <t>Гриценко Тимур Олександрович</t>
  </si>
  <si>
    <t>EMQ2024_1395</t>
  </si>
  <si>
    <t>Токало Анастасія Василівна</t>
  </si>
  <si>
    <t>Вільхуватська загальноосвітня школа І-ІІ ступенів Чутівської селищної ради Полтавського району Полтавської області</t>
  </si>
  <si>
    <t>Шара Юлія Олександрівна</t>
  </si>
  <si>
    <t>Чайка Ірина Юріївна</t>
  </si>
  <si>
    <t>EMQ2024_1396</t>
  </si>
  <si>
    <t xml:space="preserve"> Григоренко Марина Олександрівна</t>
  </si>
  <si>
    <t>Балясненська ЗОШ І-ІІІ ступенів Диканської селищної ради Полтавського району Полтавської області</t>
  </si>
  <si>
    <t>Роман Сергій Дмитрович</t>
  </si>
  <si>
    <t xml:space="preserve"> Марченко Олександр Олександрович</t>
  </si>
  <si>
    <t>EMQ2024_1397</t>
  </si>
  <si>
    <t>Беляєва Дарина Віталіївна</t>
  </si>
  <si>
    <t xml:space="preserve"> Сабо Діана Аркадіївна</t>
  </si>
  <si>
    <t>EMQ2024_1398</t>
  </si>
  <si>
    <t>Колотай Карина Юріївна</t>
  </si>
  <si>
    <t xml:space="preserve"> Петренко Владислава Олександрівна</t>
  </si>
  <si>
    <t>EMQ2024_1399</t>
  </si>
  <si>
    <t>Гичун Кристина Юріївна</t>
  </si>
  <si>
    <t xml:space="preserve"> Юрченко Дарина Володимирівна</t>
  </si>
  <si>
    <t>EMQ2024_1400</t>
  </si>
  <si>
    <t>Семко Поліна Валеріївна</t>
  </si>
  <si>
    <t xml:space="preserve"> Макаревич Дмитро Миколайович</t>
  </si>
  <si>
    <t>EMQ2024_1401</t>
  </si>
  <si>
    <t>Джорухов Христофор Едуардович</t>
  </si>
  <si>
    <t xml:space="preserve"> Криворучко Володимир Вікторович</t>
  </si>
  <si>
    <t>EMQ2024_1402</t>
  </si>
  <si>
    <t>Подопригора Марія Миколаївна</t>
  </si>
  <si>
    <t xml:space="preserve"> Бірова Марія Андріївна</t>
  </si>
  <si>
    <t>EMQ2024_1403</t>
  </si>
  <si>
    <t>Подчувалова Альбіна Андріївна</t>
  </si>
  <si>
    <t xml:space="preserve"> Коберник Крістіна Юріївна</t>
  </si>
  <si>
    <t>EMQ2024_1404</t>
  </si>
  <si>
    <t>Даушкіна Анна Василівна</t>
  </si>
  <si>
    <t>Cмілянський навчально-виховний комплекс "Дошкільний навчальний заклад - загальноосвітня школа І-ІІІ ступенів №15"</t>
  </si>
  <si>
    <t>Богатирьова Анастасія Олегівна</t>
  </si>
  <si>
    <t>Сіроко Нікіта Євгенович</t>
  </si>
  <si>
    <t>EMQ2024_1405</t>
  </si>
  <si>
    <t xml:space="preserve"> Верба Наталія Олександрівна</t>
  </si>
  <si>
    <t>Одеська гімназія №18</t>
  </si>
  <si>
    <t>Арабаджи Ніколетта</t>
  </si>
  <si>
    <t xml:space="preserve"> Вовкотеча Тимур</t>
  </si>
  <si>
    <t>EMQ2024_1406</t>
  </si>
  <si>
    <t>Муковоз Дмитро</t>
  </si>
  <si>
    <t xml:space="preserve"> Петрунько Діана</t>
  </si>
  <si>
    <t>EMQ2024_1407</t>
  </si>
  <si>
    <t>Мужаєв Ілля</t>
  </si>
  <si>
    <t xml:space="preserve"> Колiк Марк</t>
  </si>
  <si>
    <t>EMQ2024_1408</t>
  </si>
  <si>
    <t>Сухенко Андрей</t>
  </si>
  <si>
    <t xml:space="preserve"> Сокерчак Максим</t>
  </si>
  <si>
    <t>EMQ2024_1409</t>
  </si>
  <si>
    <t>Колишкін Вячеслав</t>
  </si>
  <si>
    <t xml:space="preserve"> Буза Марія </t>
  </si>
  <si>
    <t>EMQ2024_1410</t>
  </si>
  <si>
    <t>Куценко Нікіта</t>
  </si>
  <si>
    <t xml:space="preserve"> Боев Дмитрий</t>
  </si>
  <si>
    <t>EMQ2024_1411</t>
  </si>
  <si>
    <t>Онищенко Альона</t>
  </si>
  <si>
    <t xml:space="preserve"> Габчак Максим</t>
  </si>
  <si>
    <t>EMQ2024_1412</t>
  </si>
  <si>
    <t xml:space="preserve"> Берегун Віктор Анатолійович</t>
  </si>
  <si>
    <t>Марковецький ЗЗСО І-ІІІ степенів</t>
  </si>
  <si>
    <t>Єременчук Назарій Леонідович</t>
  </si>
  <si>
    <t xml:space="preserve"> Шевченко Андрій Андрійович</t>
  </si>
  <si>
    <t>EMQ2024_1413</t>
  </si>
  <si>
    <t>Сивура Олександр Олександрович</t>
  </si>
  <si>
    <t xml:space="preserve"> Козачук Артем Олегович</t>
  </si>
  <si>
    <t>EMQ2024_1414</t>
  </si>
  <si>
    <t>Горкун Дар'я Петрівна</t>
  </si>
  <si>
    <t xml:space="preserve"> Грош Микита Денисович</t>
  </si>
  <si>
    <t>EMQ2024_1415</t>
  </si>
  <si>
    <t>Гребенюк Анастасія Олександрівна</t>
  </si>
  <si>
    <t xml:space="preserve"> Грош Інна Денисівна</t>
  </si>
  <si>
    <t>EMQ2024_1416</t>
  </si>
  <si>
    <t>Данільченко Антон Сергійович</t>
  </si>
  <si>
    <t xml:space="preserve"> Зубко Тимофій Миколайович</t>
  </si>
  <si>
    <t>EMQ2024_1417</t>
  </si>
  <si>
    <t>Конош Єлизавета Ігорівна</t>
  </si>
  <si>
    <t xml:space="preserve"> Панченко Маргарита Олександрівна</t>
  </si>
  <si>
    <t>EMQ2024_1418</t>
  </si>
  <si>
    <t>Кучерявець Наталія Андріївна</t>
  </si>
  <si>
    <t xml:space="preserve"> Турська Анна Володимирівна</t>
  </si>
  <si>
    <t>EMQ2024_1419</t>
  </si>
  <si>
    <t>Гусаченко Єгор Валерійович</t>
  </si>
  <si>
    <t xml:space="preserve"> Федько Дмитро Олексійович</t>
  </si>
  <si>
    <t>EMQ2024_1420</t>
  </si>
  <si>
    <t>Клименко Вікторія Іванівна</t>
  </si>
  <si>
    <t xml:space="preserve"> Омельченко Лілія Олександрівна</t>
  </si>
  <si>
    <t>EMQ2024_1421</t>
  </si>
  <si>
    <t>Колесник Тимофій Олексійович</t>
  </si>
  <si>
    <t xml:space="preserve"> Якименко Богдан Миколайович</t>
  </si>
  <si>
    <t>EMQ2024_1422</t>
  </si>
  <si>
    <t>Курна Владислава Євгеніївна</t>
  </si>
  <si>
    <t xml:space="preserve"> Стельмах Валерія Віталіївна</t>
  </si>
  <si>
    <t>EMQ2024_1423</t>
  </si>
  <si>
    <t>Тихонова Наталія Василівна</t>
  </si>
  <si>
    <t>Миколаївський ЗЗСО І-ІІІ ступенів № 11 Новогродівської територіальної громади</t>
  </si>
  <si>
    <t>Бєльська Анна Павлівна</t>
  </si>
  <si>
    <t>Гужва Олександр Вікторович</t>
  </si>
  <si>
    <t>EMQ2024_1424</t>
  </si>
  <si>
    <t>Мутулевич Данило Сергійович</t>
  </si>
  <si>
    <t>Гульчевський Максим Володимирович</t>
  </si>
  <si>
    <t>EMQ2024_1425</t>
  </si>
  <si>
    <t>Чвикалов Іван Євгенович</t>
  </si>
  <si>
    <t>Володченко Владислав Олександрович</t>
  </si>
  <si>
    <t>EMQ2024_1426</t>
  </si>
  <si>
    <t xml:space="preserve"> Гавриш Станіслав Костянтинович</t>
  </si>
  <si>
    <t>Ліцей №29 Оболонського району міста Києва імені Петра Калнишевського</t>
  </si>
  <si>
    <t>Лісовиченко Вероніка Олегівна</t>
  </si>
  <si>
    <t xml:space="preserve"> Левитська Майя Олександрівна</t>
  </si>
  <si>
    <t>EMQ2024_1427</t>
  </si>
  <si>
    <t>Новик Андрій Олегович</t>
  </si>
  <si>
    <t xml:space="preserve"> Стукалов Георгій Андрійович</t>
  </si>
  <si>
    <t>EMQ2024_1428</t>
  </si>
  <si>
    <t>Стратєєв Максим Ігорович</t>
  </si>
  <si>
    <t xml:space="preserve"> Миколюк Тімур Артемович</t>
  </si>
  <si>
    <t>EMQ2024_1429</t>
  </si>
  <si>
    <t>Купрєішвілі Анна Малхазівна</t>
  </si>
  <si>
    <t xml:space="preserve"> Павлюх Марія Володимирівна</t>
  </si>
  <si>
    <t>EMQ2024_1430</t>
  </si>
  <si>
    <t>Одягайло Ярослава Андріївна</t>
  </si>
  <si>
    <t xml:space="preserve"> Курінна Даша Сергіївна</t>
  </si>
  <si>
    <t>EMQ2024_1431</t>
  </si>
  <si>
    <t>Головко Іван Олександрович</t>
  </si>
  <si>
    <t xml:space="preserve"> Антоненко Арсеній Андрійович</t>
  </si>
  <si>
    <t>EMQ2024_1432</t>
  </si>
  <si>
    <t>Князь Владислава Ігорівна</t>
  </si>
  <si>
    <t xml:space="preserve"> Анісімова Ольга Андріївна</t>
  </si>
  <si>
    <t>EMQ2024_1433</t>
  </si>
  <si>
    <t>Кабін Валерій Андрійович</t>
  </si>
  <si>
    <t xml:space="preserve"> Люпа Володимир Віталійович</t>
  </si>
  <si>
    <t>EMQ2024_1434</t>
  </si>
  <si>
    <t>Остапишина Валерія Сергіївна</t>
  </si>
  <si>
    <t xml:space="preserve"> Курінний Дмитро Сергійович</t>
  </si>
  <si>
    <t>EMQ2024_1435</t>
  </si>
  <si>
    <t>Рудійко Анастасія Сергіївна</t>
  </si>
  <si>
    <t xml:space="preserve"> Свинаренко Антон Миколайович</t>
  </si>
  <si>
    <t>EMQ2024_1436</t>
  </si>
  <si>
    <t>Чернишов Денис Олегович</t>
  </si>
  <si>
    <t xml:space="preserve"> Чорновіл Олексій Антонович</t>
  </si>
  <si>
    <t>EMQ2024_1437</t>
  </si>
  <si>
    <t>Скуйбіда Марія Володимирівна</t>
  </si>
  <si>
    <t xml:space="preserve"> Черненко Юлія Олександрівна</t>
  </si>
  <si>
    <t>EMQ2024_1438</t>
  </si>
  <si>
    <t>Долбіліна Маргарита Валентинівна</t>
  </si>
  <si>
    <t xml:space="preserve"> Білоус Радислава Олександрівна</t>
  </si>
  <si>
    <t>EMQ2024_1439</t>
  </si>
  <si>
    <t>Жовтоног Денис Валерійович</t>
  </si>
  <si>
    <t xml:space="preserve"> Борисенко Денис Юрійович</t>
  </si>
  <si>
    <t>EMQ2024_1440</t>
  </si>
  <si>
    <t>Любченко Ілля Сергійович</t>
  </si>
  <si>
    <t xml:space="preserve"> Семенюк Валерія</t>
  </si>
  <si>
    <t>EMQ2024_1441</t>
  </si>
  <si>
    <t>Мегеда Катерина Сергіївна</t>
  </si>
  <si>
    <t xml:space="preserve"> Лисюк Марина Віталіївна</t>
  </si>
  <si>
    <t>EMQ2024_1442</t>
  </si>
  <si>
    <t>Нікітенко Ангеліна Олегівна</t>
  </si>
  <si>
    <t xml:space="preserve"> Слободяник Маргарита Валентинівна</t>
  </si>
  <si>
    <t>EMQ2024_1443</t>
  </si>
  <si>
    <t>Мішина Поліна Едуардівна</t>
  </si>
  <si>
    <t xml:space="preserve"> Колісник Анна Володимирівна</t>
  </si>
  <si>
    <t>EMQ2024_1444</t>
  </si>
  <si>
    <t>Скіп Василь Григорович</t>
  </si>
  <si>
    <t>Саранчуківський ліцей</t>
  </si>
  <si>
    <t>Гула Владислав Васильович</t>
  </si>
  <si>
    <t>Шрам Матвій Олегович</t>
  </si>
  <si>
    <t>EMQ2024_1445</t>
  </si>
  <si>
    <t xml:space="preserve"> Яцюк Юлія Вікторівна</t>
  </si>
  <si>
    <t>Гімназія №1 Шепетівської міської ради Хмельницької області</t>
  </si>
  <si>
    <t>Мазурець Христина Романівна</t>
  </si>
  <si>
    <t xml:space="preserve"> Панасюк Любов Сергіївна</t>
  </si>
  <si>
    <t>EMQ2024_1446</t>
  </si>
  <si>
    <t xml:space="preserve"> Швед Оксана Степанівна</t>
  </si>
  <si>
    <t>Громова Валерія Євгенівна</t>
  </si>
  <si>
    <t xml:space="preserve"> Чібіс Артем Юрійович</t>
  </si>
  <si>
    <t>EMQ2024_1447</t>
  </si>
  <si>
    <t xml:space="preserve"> Федорчук Ольга Ігорівна</t>
  </si>
  <si>
    <t>Косовський Ілля Олександрович</t>
  </si>
  <si>
    <t xml:space="preserve"> Сахненко Олексій Сергійович</t>
  </si>
  <si>
    <t>EMQ2024_1448</t>
  </si>
  <si>
    <t xml:space="preserve"> Васик Марина Вікентівна</t>
  </si>
  <si>
    <t>Совінська Яна Віталіївна</t>
  </si>
  <si>
    <t xml:space="preserve"> Царик Анастасія Вадимівна</t>
  </si>
  <si>
    <t>EMQ2024_1449</t>
  </si>
  <si>
    <t xml:space="preserve"> Шацило Марія Василівна</t>
  </si>
  <si>
    <t>Коробівський НВК "загальноосвітня школа І-ІІІ ступенів – заклад дошкільної освіти» Золотоніської міської ради Черкаської області</t>
  </si>
  <si>
    <t xml:space="preserve"> Смоляков Станіслав Анатолійович</t>
  </si>
  <si>
    <t xml:space="preserve"> Герцен Євгенія Віталіївна</t>
  </si>
  <si>
    <t>EMQ2024_1450</t>
  </si>
  <si>
    <t xml:space="preserve"> Ярова Анастасія Ігорівна</t>
  </si>
  <si>
    <t xml:space="preserve"> Величко Анастасія Сергіївна</t>
  </si>
  <si>
    <t>EMQ2024_1451</t>
  </si>
  <si>
    <t xml:space="preserve"> Довбня Дар'я Вячеславівна</t>
  </si>
  <si>
    <t xml:space="preserve"> Раєвська Юлія Вікторівна</t>
  </si>
  <si>
    <t>EMQ2024_1452</t>
  </si>
  <si>
    <t>Чорний Віктор Миколайович</t>
  </si>
  <si>
    <t>Марганецький ліцей №10 Марганецької міської ради Дніпропетровської області</t>
  </si>
  <si>
    <t>Грицуля Дмитро Андрійович</t>
  </si>
  <si>
    <t xml:space="preserve">Бєланова Дарина Павлівна </t>
  </si>
  <si>
    <t>EMQ2024_1453</t>
  </si>
  <si>
    <t xml:space="preserve">Ігнатченко Юлія Андріївна </t>
  </si>
  <si>
    <t xml:space="preserve">Гуцу Владислав Денисович </t>
  </si>
  <si>
    <t>EMQ2024_1454</t>
  </si>
  <si>
    <t xml:space="preserve">Черновол Софія Ігорівна </t>
  </si>
  <si>
    <t xml:space="preserve">Ковальова Діана Володимирівна </t>
  </si>
  <si>
    <t>EMQ2024_1455</t>
  </si>
  <si>
    <t>Жуковська Олена Миколаївна</t>
  </si>
  <si>
    <t>ЗЗСО "Авангардівська гімназія"</t>
  </si>
  <si>
    <t xml:space="preserve"> Клімова Олександра Олександрівна</t>
  </si>
  <si>
    <t>Толочко Анна Владиславівна</t>
  </si>
  <si>
    <t>EMQ2024_1456</t>
  </si>
  <si>
    <t xml:space="preserve"> Пустовойтенко Дмитро Олександрович</t>
  </si>
  <si>
    <t>Сірота Артем Олексійович</t>
  </si>
  <si>
    <t>EMQ2024_1457</t>
  </si>
  <si>
    <t xml:space="preserve"> Новікова Віолетта Олексіївна</t>
  </si>
  <si>
    <t>Гліган Даніїл Сергійович</t>
  </si>
  <si>
    <t>EMQ2024_1458</t>
  </si>
  <si>
    <t xml:space="preserve"> Серек Басан Нікон Іванович</t>
  </si>
  <si>
    <t>Гліган Віталій Сергійович</t>
  </si>
  <si>
    <t>EMQ2024_1459</t>
  </si>
  <si>
    <t xml:space="preserve"> Баришев Нікіта Євгенович</t>
  </si>
  <si>
    <t>Литвин Дмитро Олександрович</t>
  </si>
  <si>
    <t>EMQ2024_1460</t>
  </si>
  <si>
    <t xml:space="preserve"> Кривий Артем Юрійович </t>
  </si>
  <si>
    <t>Слободян Максим Русланович</t>
  </si>
  <si>
    <t>EMQ2024_1461</t>
  </si>
  <si>
    <t xml:space="preserve"> Зубріна Тетяна Ігорівна</t>
  </si>
  <si>
    <t>Майданюк Тімур Русланович</t>
  </si>
  <si>
    <t>EMQ2024_1462</t>
  </si>
  <si>
    <t xml:space="preserve"> Смоляр Анастасія Сергіївна</t>
  </si>
  <si>
    <t>Донченко Тетяна Валентинівна</t>
  </si>
  <si>
    <t>EMQ2024_1463</t>
  </si>
  <si>
    <t>Сімачова Світлана Володимирівна</t>
  </si>
  <si>
    <t>Комунальний заелад : Гімназія 6 Козяттнської міської ради Вінницької області"</t>
  </si>
  <si>
    <t>Богданова Софія Михайлівна</t>
  </si>
  <si>
    <t xml:space="preserve"> Молчанова Наталія Артурівна</t>
  </si>
  <si>
    <t>EMQ2024_1464</t>
  </si>
  <si>
    <t>Антюшко Агастасія Андріївна</t>
  </si>
  <si>
    <t xml:space="preserve"> Косуха Вікторія Сергіївна</t>
  </si>
  <si>
    <t>EMQ2024_1465</t>
  </si>
  <si>
    <t>Мокрушина Оксана Григорівна</t>
  </si>
  <si>
    <t>КЗО "Криворізький ліцей "КОЛІЯ" ДОР"</t>
  </si>
  <si>
    <t>Близнюк Владислав Ілліч</t>
  </si>
  <si>
    <t>Сергійчук Єгор Сергійович</t>
  </si>
  <si>
    <t>EMQ2024_1466</t>
  </si>
  <si>
    <t>Вербенець Антон Юрійович</t>
  </si>
  <si>
    <t>Гнатюк Дарина Андріївна</t>
  </si>
  <si>
    <t>EMQ2024_1467</t>
  </si>
  <si>
    <t>Булах Ганна Володимирівна</t>
  </si>
  <si>
    <t>Школа №248 І-ІІІ ступенів Деснянського району міста Києва</t>
  </si>
  <si>
    <t>Янчук Діана Олександрівна</t>
  </si>
  <si>
    <t xml:space="preserve"> Безніщенко Дмитро Сергійович</t>
  </si>
  <si>
    <t>EMQ2024_1468</t>
  </si>
  <si>
    <t>Коваленко Костянтин Сергійович</t>
  </si>
  <si>
    <t xml:space="preserve"> Березанський Максим Олександрович</t>
  </si>
  <si>
    <t>EMQ2024_1469</t>
  </si>
  <si>
    <t>Рябець Катерина Андріївна</t>
  </si>
  <si>
    <t xml:space="preserve"> Прилепська Анастасія Олександрівна</t>
  </si>
  <si>
    <t>EMQ2024_1470</t>
  </si>
  <si>
    <t>Губська Владислава Святославівна</t>
  </si>
  <si>
    <t xml:space="preserve"> Рибак Уляна Олексіївна</t>
  </si>
  <si>
    <t>EMQ2024_1471</t>
  </si>
  <si>
    <t>Павлів Віра Русланівна</t>
  </si>
  <si>
    <t xml:space="preserve"> Ісламова Софія Владиславівна</t>
  </si>
  <si>
    <t>EMQ2024_1472</t>
  </si>
  <si>
    <t>Лінійчук Антоніна Олександрівна</t>
  </si>
  <si>
    <t xml:space="preserve"> Шилов Олександр Олександрович</t>
  </si>
  <si>
    <t>EMQ2024_1473</t>
  </si>
  <si>
    <t>Кейта Дар'я Мамудаєва</t>
  </si>
  <si>
    <t xml:space="preserve"> Гавриш Вероніка Вікторівна</t>
  </si>
  <si>
    <t>EMQ2024_1474</t>
  </si>
  <si>
    <t>Ткачук Марія Миколаївна</t>
  </si>
  <si>
    <t>Радехівський ОЗ ЗСО</t>
  </si>
  <si>
    <t>Станько Ірина Богданівна</t>
  </si>
  <si>
    <t>Рибак Квітослава Іванівна</t>
  </si>
  <si>
    <t>EMQ2024_1475</t>
  </si>
  <si>
    <t>Дацьків Христина Володимирівна</t>
  </si>
  <si>
    <t>Бардич Марія-Магдалена Андріївна</t>
  </si>
  <si>
    <t>EMQ2024_1476</t>
  </si>
  <si>
    <t xml:space="preserve">Бих Вікторія Андріївна </t>
  </si>
  <si>
    <t>Стрілецька Ангеліна Григорівна</t>
  </si>
  <si>
    <t>EMQ2024_1477</t>
  </si>
  <si>
    <t xml:space="preserve">Кончук Віра Романівна </t>
  </si>
  <si>
    <t>Кравчута Аїда Артемівна</t>
  </si>
  <si>
    <t>EMQ2024_1478</t>
  </si>
  <si>
    <t>Білецька Христина Ігорівна</t>
  </si>
  <si>
    <t>Бузікевич Лія Богданівна</t>
  </si>
  <si>
    <t>EMQ2024_1479</t>
  </si>
  <si>
    <t>Гуменюк Марко</t>
  </si>
  <si>
    <t>Шевчук Денис Віталійович</t>
  </si>
  <si>
    <t>EMQ2024_1480</t>
  </si>
  <si>
    <t>Малачевська Оксана Вікторівна</t>
  </si>
  <si>
    <t>Опорний навчальний заклад " Шевченківський ліцей" Шевченківської сільської ради</t>
  </si>
  <si>
    <t xml:space="preserve">Кириченко Анастасія Федорівна </t>
  </si>
  <si>
    <t xml:space="preserve"> Ніколюк Яна Олегівна</t>
  </si>
  <si>
    <t>EMQ2024_1481</t>
  </si>
  <si>
    <t>Демченко Вероніка Олександрівна</t>
  </si>
  <si>
    <t xml:space="preserve"> Кузьминська Софія Олегівна </t>
  </si>
  <si>
    <t>EMQ2024_1482</t>
  </si>
  <si>
    <t xml:space="preserve">Ільченко Дана Олександрівна </t>
  </si>
  <si>
    <t xml:space="preserve"> Тарануха Максим Валерійович</t>
  </si>
  <si>
    <t>EMQ2024_1483</t>
  </si>
  <si>
    <t>Спіріна Наталія</t>
  </si>
  <si>
    <t xml:space="preserve"> Терлига Владислава</t>
  </si>
  <si>
    <t>EMQ2024_1484</t>
  </si>
  <si>
    <t>Голосій Сергій Сергійович</t>
  </si>
  <si>
    <t xml:space="preserve"> Коцюруба Анна</t>
  </si>
  <si>
    <t xml:space="preserve"> Лінник Юлія</t>
  </si>
  <si>
    <t>EMQ2024_1485</t>
  </si>
  <si>
    <t xml:space="preserve"> Бондур Олександра Василівна</t>
  </si>
  <si>
    <t xml:space="preserve"> Демченко Катерина Віталіївна</t>
  </si>
  <si>
    <t>EMQ2024_1486</t>
  </si>
  <si>
    <t xml:space="preserve">Клименко Олександр Русланович </t>
  </si>
  <si>
    <t xml:space="preserve"> Демченко Дмитро Олександрович</t>
  </si>
  <si>
    <t>EMQ2024_1487</t>
  </si>
  <si>
    <t xml:space="preserve"> Щербак Анастасія Сергіївна</t>
  </si>
  <si>
    <t xml:space="preserve"> Довганюк Марина</t>
  </si>
  <si>
    <t>EMQ2024_1488</t>
  </si>
  <si>
    <t xml:space="preserve"> Каракай Дмитро</t>
  </si>
  <si>
    <t xml:space="preserve"> Гринько Ростислав</t>
  </si>
  <si>
    <t>EMQ2024_1489</t>
  </si>
  <si>
    <t xml:space="preserve"> Паламарчук Ганна Валентинівна</t>
  </si>
  <si>
    <t>Криворізька гімназія № 9</t>
  </si>
  <si>
    <t>Дорошенко Гліб Віталійович</t>
  </si>
  <si>
    <t xml:space="preserve"> Токарь Даніїл Костянтинович</t>
  </si>
  <si>
    <t>EMQ2024_1490</t>
  </si>
  <si>
    <t>Штефорук Володимир Володимирович</t>
  </si>
  <si>
    <t xml:space="preserve"> Лісняк Катерина Андріївна</t>
  </si>
  <si>
    <t>EMQ2024_1491</t>
  </si>
  <si>
    <t xml:space="preserve"> Коваленко Ірина Володимирівна</t>
  </si>
  <si>
    <t>Кулик Марія Олександрівна</t>
  </si>
  <si>
    <t xml:space="preserve"> Янішевська Софія Сергіївна</t>
  </si>
  <si>
    <t>EMQ2024_1492</t>
  </si>
  <si>
    <t>Боровик Павло Дмитрович</t>
  </si>
  <si>
    <t xml:space="preserve"> Шірпал Іван Вікторович</t>
  </si>
  <si>
    <t>EMQ2024_1493</t>
  </si>
  <si>
    <t>Дріманова Катерина Дмитрівна</t>
  </si>
  <si>
    <t xml:space="preserve"> Кириченко Вероніка Юріївна</t>
  </si>
  <si>
    <t>EMQ2024_1494</t>
  </si>
  <si>
    <t>Жук Ренат Романович</t>
  </si>
  <si>
    <t xml:space="preserve"> Остапчук Кирило Васильович</t>
  </si>
  <si>
    <t>EMQ2024_1495</t>
  </si>
  <si>
    <t>Дубовицький Ростислав Олександрович</t>
  </si>
  <si>
    <t xml:space="preserve"> Корж Віталіна Андріївна </t>
  </si>
  <si>
    <t>EMQ2024_1496</t>
  </si>
  <si>
    <t xml:space="preserve"> Паламарчук Ганна Валентинівна.</t>
  </si>
  <si>
    <t xml:space="preserve">Булат Дарина Олексанрівна </t>
  </si>
  <si>
    <t xml:space="preserve"> Колісник Єлизавета Максимівна</t>
  </si>
  <si>
    <t>EMQ2024_1497</t>
  </si>
  <si>
    <t>Колтова Софія Дмитрівна</t>
  </si>
  <si>
    <t xml:space="preserve"> Нетис Ярослава Іванівна</t>
  </si>
  <si>
    <t>EMQ2024_1498</t>
  </si>
  <si>
    <t>Ковтун Юлія Іванівна</t>
  </si>
  <si>
    <t>Піївський ліцей "Ерудит" Ржищівської міської ради Київської області</t>
  </si>
  <si>
    <t>Скрипнік Данило Денисович</t>
  </si>
  <si>
    <t xml:space="preserve"> Вільчінський Володимир Дмитрович</t>
  </si>
  <si>
    <t>EMQ2024_1499</t>
  </si>
  <si>
    <t>Осінна Марія Геннадіївна</t>
  </si>
  <si>
    <t>Ліцей № 1 Павлоградської міської ради</t>
  </si>
  <si>
    <t>Семенченко Костянтин Олександрович</t>
  </si>
  <si>
    <t>Рудь Кіра Романівна</t>
  </si>
  <si>
    <t>EMQ2024_1500</t>
  </si>
  <si>
    <t>Варій Єгор Максимович</t>
  </si>
  <si>
    <t>Дворова Анна Петрівна</t>
  </si>
  <si>
    <t>EMQ2024_1501</t>
  </si>
  <si>
    <t xml:space="preserve"> Суптело Ольга Сергіївна</t>
  </si>
  <si>
    <t>ПРИВАТНИЙ ЗАКЛАД ЗАГАЛЬНОЇ СЕРЕДНЬОЇ ОСВІТИ "ХАРКІВСЬКИЙ ЛІЦЕЙ "ІТ СТЕП СКУЛ ХАРКІВ" ХАРКІВСЬКОЇ ОБЛАСТІ</t>
  </si>
  <si>
    <t>Алієва Сона Габіл кизи</t>
  </si>
  <si>
    <t xml:space="preserve"> Біличок Евеліна Сергіївна</t>
  </si>
  <si>
    <t>EMQ2024_1502</t>
  </si>
  <si>
    <t>Бухан Роксолана Анатоліївна</t>
  </si>
  <si>
    <t xml:space="preserve"> Курилович Ярослав Іванович</t>
  </si>
  <si>
    <t>EMQ2024_1503</t>
  </si>
  <si>
    <t>Бобров Микита Євгенович</t>
  </si>
  <si>
    <t xml:space="preserve"> Захаров Даніїл Михайлович</t>
  </si>
  <si>
    <t>EMQ2024_1504</t>
  </si>
  <si>
    <t>Рожков Лука Володимирович</t>
  </si>
  <si>
    <t xml:space="preserve"> Маслій Арсеній Андрійович</t>
  </si>
  <si>
    <t>EMQ2024_1505</t>
  </si>
  <si>
    <t>Суходубова Анна Дмитрівна</t>
  </si>
  <si>
    <t xml:space="preserve"> Дибов Данило Сергійович</t>
  </si>
  <si>
    <t>EMQ2024_1506</t>
  </si>
  <si>
    <t>Форменов Владислав Дмитрович</t>
  </si>
  <si>
    <t xml:space="preserve"> Черкашенінов Давид Євгенович</t>
  </si>
  <si>
    <t>EMQ2024_1507</t>
  </si>
  <si>
    <t>ЦДО "Джерело"</t>
  </si>
  <si>
    <t>Звоновська Софія Вячеславівна</t>
  </si>
  <si>
    <t>Кличкова Вероніка Анатоліївна</t>
  </si>
  <si>
    <t>EMQ2024_1508</t>
  </si>
  <si>
    <t xml:space="preserve"> Кудирко Ольга Василівна</t>
  </si>
  <si>
    <t>ОЛЕКСАНДРІВСЬКИЙ ЛІЦЕЙ СЛОБОЖАНСЬКОЇ СЕЛИЩНОЇ РАДИ ДНІПРОВСЬКОГО РАЙОНУ ДНІПРОПЕТРОВСЬКОЇ ОБЛАСТІ</t>
  </si>
  <si>
    <t>Селихова Даша</t>
  </si>
  <si>
    <t>Семенченко Кирил</t>
  </si>
  <si>
    <t>EMQ2024_1509</t>
  </si>
  <si>
    <t>Корнійко О.В.</t>
  </si>
  <si>
    <t>Лазірківська ЗОШ І-ІІІ ступенів імені В.О.Підпалого Новооржицької селищної ради</t>
  </si>
  <si>
    <t>Борщ Ілля Ігорович</t>
  </si>
  <si>
    <t>Зубчук Олег Олегович</t>
  </si>
  <si>
    <t>EMQ2024_1510</t>
  </si>
  <si>
    <t xml:space="preserve">Ковелик Юрій </t>
  </si>
  <si>
    <t xml:space="preserve">Кириленко Михайло </t>
  </si>
  <si>
    <t>EMQ2024_1511</t>
  </si>
  <si>
    <t>Майя Іллич</t>
  </si>
  <si>
    <t>Кіра Михайленко</t>
  </si>
  <si>
    <t>EMQ2024_1512</t>
  </si>
  <si>
    <t xml:space="preserve"> Мельник-Мірзоян А.Л.</t>
  </si>
  <si>
    <t>Український фізико-математичний ліцей КНУ імені Тараса Шевченка</t>
  </si>
  <si>
    <t>Сімон-Решетнік Софія</t>
  </si>
  <si>
    <t xml:space="preserve"> Окоча Даніїл</t>
  </si>
  <si>
    <t>EMQ2024_1513</t>
  </si>
  <si>
    <t>Дзядевич Єдуард</t>
  </si>
  <si>
    <t xml:space="preserve"> Засєдка Тимур</t>
  </si>
  <si>
    <t>EMQ2024_1514</t>
  </si>
  <si>
    <t>Горовецька Наталія Валентинівна</t>
  </si>
  <si>
    <t>Мультипрофільний ліцей Олександрійської міської ради Кіровоградської області</t>
  </si>
  <si>
    <t>Колтак Ілля Сергійович</t>
  </si>
  <si>
    <t>Донченко Поліна Олександрівна</t>
  </si>
  <si>
    <t>EMQ2024_1515</t>
  </si>
  <si>
    <t>Дмитренко Юрій Васильович</t>
  </si>
  <si>
    <t>Артеменко Аліса Володимирівна</t>
  </si>
  <si>
    <t>Кульоміна Дар'я Андріївна</t>
  </si>
  <si>
    <t>EMQ2024_1516</t>
  </si>
  <si>
    <t>Квасова Анастасія Леонідівна</t>
  </si>
  <si>
    <t>Саєнко Маркіян Олександрович</t>
  </si>
  <si>
    <t>EMQ2024_1517</t>
  </si>
  <si>
    <t>ДЕКАНЕНКО Олена Ігорівна, ПАНЧЕНКО Поліна Миколаївна</t>
  </si>
  <si>
    <t>Зорянський заклад загальної середньої освіти імені Героя Радянського Союзу Петра Савелійовича Дубрівного</t>
  </si>
  <si>
    <t>БЕЛІК Ангеліна Сергіівна</t>
  </si>
  <si>
    <t xml:space="preserve"> ГАЛЯМІН Ярослав Вячеславович </t>
  </si>
  <si>
    <t>EMQ2024_1518</t>
  </si>
  <si>
    <t>ГАЛЯМІНА Каміла Миколаївна</t>
  </si>
  <si>
    <t>ХОМ'ЯКОВА Анастасія Олексіївна</t>
  </si>
  <si>
    <t>EMQ2024_1519</t>
  </si>
  <si>
    <t>ШЕРШНЬОВА Карина Максимівна</t>
  </si>
  <si>
    <t xml:space="preserve"> ВОЛОДІН Роман Миколайович</t>
  </si>
  <si>
    <t>EMQ2024_1520</t>
  </si>
  <si>
    <t>АЛЬ ОМАРІ Максим Алі Лайсович</t>
  </si>
  <si>
    <t xml:space="preserve"> ГОРІЧЕВ Дмитро Олексійович</t>
  </si>
  <si>
    <t>EMQ2024_1521</t>
  </si>
  <si>
    <t>ПАНЧЕНКО Ольга Олександрівна</t>
  </si>
  <si>
    <t xml:space="preserve"> ПОРОХНЯ Аріна Сергіївна</t>
  </si>
  <si>
    <t>EMQ2024_1522</t>
  </si>
  <si>
    <t>Стужук Наталія Миколаївна</t>
  </si>
  <si>
    <t>Лугинський ліцей Лугинської селищної ради Коростенського району Житомирської області</t>
  </si>
  <si>
    <t>Юрківська Олександра Миколаївна</t>
  </si>
  <si>
    <t>Борова Каміла Юріївна</t>
  </si>
  <si>
    <t>EMQ2024_1523</t>
  </si>
  <si>
    <t>Антонін Владислав Русланович</t>
  </si>
  <si>
    <t>Слинчук Олександр Миколайович</t>
  </si>
  <si>
    <t>EMQ2024_1524</t>
  </si>
  <si>
    <t>Підвисоцька Людмила Ярославівна</t>
  </si>
  <si>
    <t>ТОВ "ВИШГОРОДСЬКИЙ ЗАКЛАД ЗАГАЛЬНОЇ СЕРЕДНЬОЇ ОСВІТИ - ЛІЦЕЙ "ЕКТІВ СКУЛ"</t>
  </si>
  <si>
    <t>Трощин Давід Олегович</t>
  </si>
  <si>
    <t>Шуляк Андрій Григорович</t>
  </si>
  <si>
    <t>EMQ2024_1525</t>
  </si>
  <si>
    <t>Гузь Назарій Віталійович</t>
  </si>
  <si>
    <t>Добровольський Тимофій Олегович</t>
  </si>
  <si>
    <t>EMQ2024_1526</t>
  </si>
  <si>
    <t>Антоненко Акім Віталійович</t>
  </si>
  <si>
    <t>Гуленко Андрій Юрійович</t>
  </si>
  <si>
    <t>EMQ2024_1527</t>
  </si>
  <si>
    <t>Воронова Владислава Ігорівна</t>
  </si>
  <si>
    <t>Герасименко Поліна Євгенівна</t>
  </si>
  <si>
    <t>EMQ2024_1528</t>
  </si>
  <si>
    <t>Васильчук Федір Олексійович</t>
  </si>
  <si>
    <t>Щербатий Микола Олександрович</t>
  </si>
  <si>
    <t>EMQ2024_1529</t>
  </si>
  <si>
    <t>Томашевський Іван Миколайович</t>
  </si>
  <si>
    <t>Сабуров Іван Сергійович</t>
  </si>
  <si>
    <t>EMQ2024_1530</t>
  </si>
  <si>
    <t>Вепшин Олександр Сергійович</t>
  </si>
  <si>
    <t>Татарчук Михайло Олександрович</t>
  </si>
  <si>
    <t>EMQ2024_1531</t>
  </si>
  <si>
    <t>Гавриленко Любов Іванівна</t>
  </si>
  <si>
    <t>Криворізький ліцей №95 Криворізької міської ради</t>
  </si>
  <si>
    <t xml:space="preserve">Лукашик Ярослав Володимирович </t>
  </si>
  <si>
    <t>Ткач Андрій Олександрович</t>
  </si>
  <si>
    <t>EMQ2024_1532</t>
  </si>
  <si>
    <t>Дубовіков Михайло</t>
  </si>
  <si>
    <t>Демченко Артем Юрійович</t>
  </si>
  <si>
    <t>EMQ2024_1533</t>
  </si>
  <si>
    <t>Шевчук Ярослав Ігорович</t>
  </si>
  <si>
    <t>Рижиков Єгор Васильович</t>
  </si>
  <si>
    <t>EMQ2024_1534</t>
  </si>
  <si>
    <t xml:space="preserve">Замотаєв Артем Андрійович </t>
  </si>
  <si>
    <t xml:space="preserve">Іванов Матвій Вікторович </t>
  </si>
  <si>
    <t>EMQ2024_1535</t>
  </si>
  <si>
    <t xml:space="preserve">Борисенко Єлизавета Дмитрівна </t>
  </si>
  <si>
    <t xml:space="preserve">Фотенко Анна Олегівна </t>
  </si>
  <si>
    <t>EMQ2024_1536</t>
  </si>
  <si>
    <t>Євченко Анна Сергіївна</t>
  </si>
  <si>
    <t xml:space="preserve">Ковеза Марія Русланівна </t>
  </si>
  <si>
    <t>EMQ2024_1537</t>
  </si>
  <si>
    <t xml:space="preserve">Рябіченко Вікторія Максимівна </t>
  </si>
  <si>
    <t>Тер-Товмасян Амалія Кареніна</t>
  </si>
  <si>
    <t>EMQ2024_1538</t>
  </si>
  <si>
    <t xml:space="preserve">Новосад Софія Сергіївна </t>
  </si>
  <si>
    <t xml:space="preserve">Штаюра Марія Павлівна </t>
  </si>
  <si>
    <t>EMQ2024_1539</t>
  </si>
  <si>
    <t xml:space="preserve">Кучеренко Станіслав Юрійович </t>
  </si>
  <si>
    <t xml:space="preserve">Супрун Ігор Олександрович </t>
  </si>
  <si>
    <t>EMQ2024_1540</t>
  </si>
  <si>
    <t>Брусько Артем Віталійович</t>
  </si>
  <si>
    <t>Черняєв Андрій Андрійович</t>
  </si>
  <si>
    <t>EMQ2024_1541</t>
  </si>
  <si>
    <t>Капінус Ярослав Сергійович</t>
  </si>
  <si>
    <t>Темній Глафіра Андріївна</t>
  </si>
  <si>
    <t>EMQ2024_1542</t>
  </si>
  <si>
    <t>Огур Ярослава Олександрівна</t>
  </si>
  <si>
    <t>Люта Віталіна Сергіївна</t>
  </si>
  <si>
    <t>EMQ2024_1543</t>
  </si>
  <si>
    <t>Божко Софія Олександрівна</t>
  </si>
  <si>
    <t>Вовк Марина Олександрівна</t>
  </si>
  <si>
    <t>EMQ2024_1544</t>
  </si>
  <si>
    <t xml:space="preserve">Матвійчук Артур Юрійович </t>
  </si>
  <si>
    <t xml:space="preserve">Матвійчук Наталія Юріївна </t>
  </si>
  <si>
    <t>EMQ2024_1545</t>
  </si>
  <si>
    <t xml:space="preserve">Золотухін Едуард Юрійович </t>
  </si>
  <si>
    <t>Охріменко Олександр Євгенович</t>
  </si>
  <si>
    <t>EMQ2024_1546</t>
  </si>
  <si>
    <t xml:space="preserve">Соловей Гліб Миколайович </t>
  </si>
  <si>
    <t xml:space="preserve">Мілова Анастасія Олександрівна </t>
  </si>
  <si>
    <t>EMQ2024_1547</t>
  </si>
  <si>
    <t xml:space="preserve">Захаренко Богдан Ростиславович </t>
  </si>
  <si>
    <t xml:space="preserve">Рясний Артем Денисович </t>
  </si>
  <si>
    <t>EMQ2024_1548</t>
  </si>
  <si>
    <t>Глушняк Родіон Янови</t>
  </si>
  <si>
    <t xml:space="preserve">Крижановський Роман </t>
  </si>
  <si>
    <t>EMQ2024_1549</t>
  </si>
  <si>
    <t xml:space="preserve">Добрянський Тихон Сергійович </t>
  </si>
  <si>
    <t>Калінчук Денис Дмитрович</t>
  </si>
  <si>
    <t>EMQ2024_1550</t>
  </si>
  <si>
    <t xml:space="preserve">Зубко Кристина Ігорівна </t>
  </si>
  <si>
    <t xml:space="preserve">Гуревич Єлизавєта Олександрівна </t>
  </si>
  <si>
    <t>EMQ2024_1551</t>
  </si>
  <si>
    <t xml:space="preserve">Курило Юрій Володимирович </t>
  </si>
  <si>
    <t xml:space="preserve">Олексюк Марк Вячеславович </t>
  </si>
  <si>
    <t>EMQ2024_1552</t>
  </si>
  <si>
    <t xml:space="preserve">Бєлік Олена Романівна </t>
  </si>
  <si>
    <t xml:space="preserve">Скакун Марія Сергіївна </t>
  </si>
  <si>
    <t>EMQ2024_1553</t>
  </si>
  <si>
    <t xml:space="preserve"> Омелянчук Тетяна Юріївна</t>
  </si>
  <si>
    <t>Ліцей № 6 міста Житомира ім. В.Г. Короленка</t>
  </si>
  <si>
    <t>Дець Владислав Володимирович</t>
  </si>
  <si>
    <t xml:space="preserve"> Заглада Богдан Миколайович</t>
  </si>
  <si>
    <t>EMQ2024_1554</t>
  </si>
  <si>
    <t xml:space="preserve"> Мачушник Олена Леонідівна</t>
  </si>
  <si>
    <t>Романішина Дар'я Олександрівна</t>
  </si>
  <si>
    <t xml:space="preserve"> Бужинська Поліна Анатоліївна</t>
  </si>
  <si>
    <t>EMQ2024_1555</t>
  </si>
  <si>
    <t>Дика Елизавета Вадимівна</t>
  </si>
  <si>
    <t xml:space="preserve"> Корнійчук Володимир Віталійович</t>
  </si>
  <si>
    <t>EMQ2024_1556</t>
  </si>
  <si>
    <t>Омецинський Назар Миколайович</t>
  </si>
  <si>
    <t xml:space="preserve"> Шаховець Данило Дмитрович</t>
  </si>
  <si>
    <t>EMQ2024_1557</t>
  </si>
  <si>
    <t xml:space="preserve"> Корчевний Дмитро</t>
  </si>
  <si>
    <t>Бужанський Матвій Віталійович</t>
  </si>
  <si>
    <t xml:space="preserve"> Корнійчук Антон Олександрович</t>
  </si>
  <si>
    <t>EMQ2024_1558</t>
  </si>
  <si>
    <t>Корчевний Дмитро</t>
  </si>
  <si>
    <t xml:space="preserve"> Ковальчук Владислав</t>
  </si>
  <si>
    <t>EMQ2024_1559</t>
  </si>
  <si>
    <t>Шматко Юлія Олегівна</t>
  </si>
  <si>
    <t>Херсонська загальноосвітня школа І-ІІІ ступенів №47 Херсонської міської ради</t>
  </si>
  <si>
    <t>Александров Олег Васильович</t>
  </si>
  <si>
    <t>Співак Микита Сергійович</t>
  </si>
  <si>
    <t>EMQ2024_1560</t>
  </si>
  <si>
    <t>Медведєва Інна Юріївна</t>
  </si>
  <si>
    <t>Голубкова Кира Сергіївна</t>
  </si>
  <si>
    <t>EMQ2024_1561</t>
  </si>
  <si>
    <t>Онищенко Євген Вячеславович</t>
  </si>
  <si>
    <t>КЗ "Ліцей "Європейська освіта Кропивницької міської ради"</t>
  </si>
  <si>
    <t>Шибістий Леонід Ігорович</t>
  </si>
  <si>
    <t>Кузьменко Едуард Юрійович</t>
  </si>
  <si>
    <t>EMQ2024_1562</t>
  </si>
  <si>
    <t>Пуришева Юлія Дмитрівна</t>
  </si>
  <si>
    <t>Соменко Катерина Леонідівна</t>
  </si>
  <si>
    <t>EMQ2024_1563</t>
  </si>
  <si>
    <t>Єгорова Світлана Леонідівна</t>
  </si>
  <si>
    <t>Зарічненський ліцей Радсадівської сільської ради Миколаївського району Миколаївської області</t>
  </si>
  <si>
    <t xml:space="preserve"> Піскунова Катерина Володимирівна</t>
  </si>
  <si>
    <t>Шляхова Ангеліна Анатоліївна</t>
  </si>
  <si>
    <t>EMQ2024_1564</t>
  </si>
  <si>
    <t xml:space="preserve"> Шевченко Андрій Віталійович</t>
  </si>
  <si>
    <t xml:space="preserve"> Довгань Яна Дмитрівна</t>
  </si>
  <si>
    <t>EMQ2024_1565</t>
  </si>
  <si>
    <t xml:space="preserve"> Долматова Вікторія Сергіївна</t>
  </si>
  <si>
    <t>Єгоров Андрій Ігорович</t>
  </si>
  <si>
    <t>EMQ2024_1566</t>
  </si>
  <si>
    <t xml:space="preserve"> Іванченко Сергій Сергійович</t>
  </si>
  <si>
    <t>Мартинюк Нікіта Олександрович</t>
  </si>
  <si>
    <t>EMQ2024_1567</t>
  </si>
  <si>
    <t xml:space="preserve"> Рибалко Нікіта Сергійович</t>
  </si>
  <si>
    <t>Шевченко Марина Юріївна</t>
  </si>
  <si>
    <t>EMQ2024_1568</t>
  </si>
  <si>
    <t>Деміденко Людмила Степанівна</t>
  </si>
  <si>
    <t>Ірпінський фаховий коледж економіки та права</t>
  </si>
  <si>
    <t>Короткий Максим Андрійович</t>
  </si>
  <si>
    <t xml:space="preserve"> Варга Вікторія Вікторівна</t>
  </si>
  <si>
    <t>EMQ2024_1569</t>
  </si>
  <si>
    <t>Харченко Людмила Олексіївна</t>
  </si>
  <si>
    <t>Пухальська Поліна Романівна</t>
  </si>
  <si>
    <t xml:space="preserve"> Зелена Анастасія Андріївна</t>
  </si>
  <si>
    <t>EMQ2024_1570</t>
  </si>
  <si>
    <t>Пухальська Наталія Олександрівна</t>
  </si>
  <si>
    <t>Штирліна Діана Сергіївна</t>
  </si>
  <si>
    <t xml:space="preserve"> Рева Ханна-Марія Євгенівна</t>
  </si>
  <si>
    <t>EMQ2024_1571</t>
  </si>
  <si>
    <t>Набока Олександр Сергійович</t>
  </si>
  <si>
    <t xml:space="preserve"> Клінтухов Владислав Андрійович</t>
  </si>
  <si>
    <t>EMQ2024_1572</t>
  </si>
  <si>
    <t>Довбуш Ніна Євгенівна</t>
  </si>
  <si>
    <t>Ткаченко Євген Вікторович</t>
  </si>
  <si>
    <t xml:space="preserve"> Сухонос Ілля Ігорович</t>
  </si>
  <si>
    <t>EMQ2024_1573</t>
  </si>
  <si>
    <t>Стрелюк Максим Геннадійовичя</t>
  </si>
  <si>
    <t xml:space="preserve"> Ковальчук Максим Олегович</t>
  </si>
  <si>
    <t>EMQ2024_1574</t>
  </si>
  <si>
    <t>Калашник Вероніка Миколаївна</t>
  </si>
  <si>
    <t xml:space="preserve"> Мельник Максим Вікторович</t>
  </si>
  <si>
    <t>EMQ2024_1575</t>
  </si>
  <si>
    <t>Ткач Катерина Василівна</t>
  </si>
  <si>
    <t xml:space="preserve"> Ширшова Анастасія Романівна</t>
  </si>
  <si>
    <t>EMQ2024_1576</t>
  </si>
  <si>
    <t>Свінціцька Ірина Володимирівна</t>
  </si>
  <si>
    <t xml:space="preserve"> Хоменко Аня Олександрівна </t>
  </si>
  <si>
    <t>EMQ2024_1577</t>
  </si>
  <si>
    <t>Литвин В`ячеслав Олександрович</t>
  </si>
  <si>
    <t xml:space="preserve"> Дорощук Артьом Леонідович</t>
  </si>
  <si>
    <t>EMQ2024_1578</t>
  </si>
  <si>
    <t>Шархун Глєб Андрійович</t>
  </si>
  <si>
    <t xml:space="preserve"> Пасенчук Роман Олександрович</t>
  </si>
  <si>
    <t>EMQ2024_1579</t>
  </si>
  <si>
    <t>Навоєнко Олександр Олександрович</t>
  </si>
  <si>
    <t xml:space="preserve"> Деруга Анна Петрівна</t>
  </si>
  <si>
    <t>EMQ2024_1580</t>
  </si>
  <si>
    <t>Олійник Анна Олегівна</t>
  </si>
  <si>
    <t xml:space="preserve"> Павицька Анастасія Олександрівна</t>
  </si>
  <si>
    <t>EMQ2024_1581</t>
  </si>
  <si>
    <t>Данилов Антон Павлович</t>
  </si>
  <si>
    <t xml:space="preserve"> Охріменко Назар Олексійович</t>
  </si>
  <si>
    <t>EMQ2024_1582</t>
  </si>
  <si>
    <t>Содель Аліна Русланівна</t>
  </si>
  <si>
    <t xml:space="preserve"> Тимощук Дарина Олександрівна</t>
  </si>
  <si>
    <t>EMQ2024_1583</t>
  </si>
  <si>
    <t xml:space="preserve"> Костюк В.О.</t>
  </si>
  <si>
    <t>Ірпінський ліцей №2 Ірпінської міської ради Бучанського району Київської області</t>
  </si>
  <si>
    <t>Гримашевич Олег Миколайович</t>
  </si>
  <si>
    <t xml:space="preserve"> Гузік Михайло Ростиславович</t>
  </si>
  <si>
    <t>EMQ2024_1584</t>
  </si>
  <si>
    <t>Непотюк Ярослав Ярославович</t>
  </si>
  <si>
    <t xml:space="preserve"> Руденко Захар Миколайович</t>
  </si>
  <si>
    <t>EMQ2024_1585</t>
  </si>
  <si>
    <t>Бабійчук Олександр Євгенович</t>
  </si>
  <si>
    <t xml:space="preserve"> Новачук Єлизавета Юріївна</t>
  </si>
  <si>
    <t>EMQ2024_1586</t>
  </si>
  <si>
    <t>Серов Матвій Сергійович</t>
  </si>
  <si>
    <t xml:space="preserve"> Пугачов Марк Едуардович</t>
  </si>
  <si>
    <t>EMQ2024_1587</t>
  </si>
  <si>
    <t>Шацька Єлізавєта Іванівна</t>
  </si>
  <si>
    <t xml:space="preserve"> Якимчук Анна Дмитрівна</t>
  </si>
  <si>
    <t>EMQ2024_1588</t>
  </si>
  <si>
    <t>Черенок Святослав Сергійович</t>
  </si>
  <si>
    <t xml:space="preserve"> Литвинчук Тимофій Андрійович</t>
  </si>
  <si>
    <t>EMQ2024_1589</t>
  </si>
  <si>
    <t>Гримашевич Максим Миколайович</t>
  </si>
  <si>
    <t xml:space="preserve"> Лаврентьєва Аліна Сергіївна</t>
  </si>
  <si>
    <t>EMQ2024_1590</t>
  </si>
  <si>
    <t>Сєбенкова Карина Іванівна</t>
  </si>
  <si>
    <t xml:space="preserve"> Сєбенков Віктор Олегович</t>
  </si>
  <si>
    <t>EMQ2024_1591</t>
  </si>
  <si>
    <t>Яма Альона Олександрівна</t>
  </si>
  <si>
    <t>Шевченківський ліцей Славгородської селищної ради Синельниківського району Дніпропетровської області</t>
  </si>
  <si>
    <t>Єрмоленко Світлана Вікторівна</t>
  </si>
  <si>
    <t>Пилип Аліна Олександрівна</t>
  </si>
  <si>
    <t>EMQ2024_1592</t>
  </si>
  <si>
    <t>Пономаренко Тетяна Анатоліївна</t>
  </si>
  <si>
    <t>Яма Данііл Максимович</t>
  </si>
  <si>
    <t>Пустовид Поліна Олексіївна</t>
  </si>
  <si>
    <t>EMQ2024_1593</t>
  </si>
  <si>
    <t>Шолом Марина Вікторівна</t>
  </si>
  <si>
    <t>Рошець Віта Віорелівна</t>
  </si>
  <si>
    <t>EMQ2024_1594</t>
  </si>
  <si>
    <t>Погребняк Людмила Павлівна</t>
  </si>
  <si>
    <t>КЗ "Полтавська загальноосвітня школа І-ІІІ ступенів №26 Полтавської міської ради Полтавської області"</t>
  </si>
  <si>
    <t>Король Єлизавета Павлівна</t>
  </si>
  <si>
    <t xml:space="preserve"> Бондаренко Аліна Олександрівна</t>
  </si>
  <si>
    <t>EMQ2024_1595</t>
  </si>
  <si>
    <t xml:space="preserve">Кривошеєв Данііл Максимович </t>
  </si>
  <si>
    <t xml:space="preserve"> Логвиненко Гліб Сергійович</t>
  </si>
  <si>
    <t>EMQ2024_1596</t>
  </si>
  <si>
    <t>Бондаренко Анна Віталіївна</t>
  </si>
  <si>
    <t xml:space="preserve"> Біловод Яна Ігорівна</t>
  </si>
  <si>
    <t>EMQ2024_1597</t>
  </si>
  <si>
    <t>Карабаш Максим Леонідович</t>
  </si>
  <si>
    <t xml:space="preserve"> Вишневська Катерина Романівна</t>
  </si>
  <si>
    <t>EMQ2024_1598</t>
  </si>
  <si>
    <t xml:space="preserve"> Крамская Галина Іванівна</t>
  </si>
  <si>
    <t>Чернівецький ліцей №1 математичного та економічного профілів</t>
  </si>
  <si>
    <t>Олар Олександр Едуардович</t>
  </si>
  <si>
    <t xml:space="preserve"> Громей Олександра Петрівна</t>
  </si>
  <si>
    <t>EMQ2024_1599</t>
  </si>
  <si>
    <t>Маренич Владислав Ігорович</t>
  </si>
  <si>
    <t xml:space="preserve"> Андріяш Олексій Максимович</t>
  </si>
  <si>
    <t>EMQ2024_1600</t>
  </si>
  <si>
    <t>Тудан Яна Василівна</t>
  </si>
  <si>
    <t xml:space="preserve"> Боднарюк Катерина Русланівна</t>
  </si>
  <si>
    <t>EMQ2024_1601</t>
  </si>
  <si>
    <t>Бачок Сергій Сергійович</t>
  </si>
  <si>
    <t xml:space="preserve"> Жереблюк Сергій Романович</t>
  </si>
  <si>
    <t>EMQ2024_1602</t>
  </si>
  <si>
    <t>Тудан Василь Васильович</t>
  </si>
  <si>
    <t xml:space="preserve"> Юрійчук Андрій Вікторович</t>
  </si>
  <si>
    <t>EMQ2024_1603</t>
  </si>
  <si>
    <t>Волощук Данііл Вікторович</t>
  </si>
  <si>
    <t xml:space="preserve"> Дмитрійчук Давид Пилипович</t>
  </si>
  <si>
    <t>EMQ2024_1604</t>
  </si>
  <si>
    <t>Фіщук Ярослава Сергіївна</t>
  </si>
  <si>
    <t xml:space="preserve"> Моргуляк Тетяна Сергіївна</t>
  </si>
  <si>
    <t>EMQ2024_1605</t>
  </si>
  <si>
    <t>Левинський Даниїл Віталійович</t>
  </si>
  <si>
    <t xml:space="preserve"> Поляк Михайло Михайлович</t>
  </si>
  <si>
    <t>EMQ2024_1606</t>
  </si>
  <si>
    <t>Литвинчук Андрій Іванович</t>
  </si>
  <si>
    <t xml:space="preserve"> Фомін Кирил Олександрович</t>
  </si>
  <si>
    <t>EMQ2024_1607</t>
  </si>
  <si>
    <t>Конопська Ксенія Віталіївна</t>
  </si>
  <si>
    <t xml:space="preserve"> Панькевич Анна-Марія Олегівна</t>
  </si>
  <si>
    <t>EMQ2024_1608</t>
  </si>
  <si>
    <t>Білан Евеліна Павлівна</t>
  </si>
  <si>
    <t xml:space="preserve"> Поліщук Марія Андріївна</t>
  </si>
  <si>
    <t>EMQ2024_1609</t>
  </si>
  <si>
    <t>Другановський Валерій Валерійович</t>
  </si>
  <si>
    <t xml:space="preserve"> Біленко Ігор Юрійович</t>
  </si>
  <si>
    <t>EMQ2024_1610</t>
  </si>
  <si>
    <t>ЗОШ І-ІІІ ст.с. Тетевчиці</t>
  </si>
  <si>
    <t>Закревська Галина Ігорівна</t>
  </si>
  <si>
    <t>Вавричук Алла Ярославівна</t>
  </si>
  <si>
    <t>EMQ2024_1611</t>
  </si>
  <si>
    <t>Галущак Богдан Ярославович</t>
  </si>
  <si>
    <t>Дейнека Анастасія Олегівна</t>
  </si>
  <si>
    <t>EMQ2024_1612</t>
  </si>
  <si>
    <t>Петрусенко Костянтин Євгенійович</t>
  </si>
  <si>
    <t>Ігушев Ігор Вадимович</t>
  </si>
  <si>
    <t>EMQ2024_1613</t>
  </si>
  <si>
    <t>Галущак Дем'ян Володимирович</t>
  </si>
  <si>
    <t>Адамчук Станіслав Олегович</t>
  </si>
  <si>
    <t>EMQ2024_1614</t>
  </si>
  <si>
    <t xml:space="preserve">Когут Яна Віталіївна </t>
  </si>
  <si>
    <t>Білозір Ірина Володимирівна</t>
  </si>
  <si>
    <t>EMQ2024_1615</t>
  </si>
  <si>
    <t>Назарчук Ігор Мар'янович</t>
  </si>
  <si>
    <t>Сологуб Денис Володимирович</t>
  </si>
  <si>
    <t>EMQ2024_1616</t>
  </si>
  <si>
    <t>Гречаник Вероніка Богданівна</t>
  </si>
  <si>
    <t xml:space="preserve">Царук Христина Андріївна </t>
  </si>
  <si>
    <t>EMQ2024_1617</t>
  </si>
  <si>
    <t xml:space="preserve">Козак Софія Андріївна </t>
  </si>
  <si>
    <t>Чулаєвська Тетяна Ігорівна</t>
  </si>
  <si>
    <t>EMQ2024_1618</t>
  </si>
  <si>
    <t>Тимчак Таміла Мар'янівна</t>
  </si>
  <si>
    <t>Гречаник Олександр Богданович</t>
  </si>
  <si>
    <t>EMQ2024_1619</t>
  </si>
  <si>
    <t>Чулаєвський Максим Андрійович</t>
  </si>
  <si>
    <t>Демчук Вікторія Мар'янівна</t>
  </si>
  <si>
    <t>EMQ2024_1620</t>
  </si>
  <si>
    <t>Мех Світлана Володимирівна</t>
  </si>
  <si>
    <t>Демчук Ангеліна</t>
  </si>
  <si>
    <t>EMQ2024_1621</t>
  </si>
  <si>
    <t>Чернівецька гімназія №12 "Лідер" Чернівецької міської ради</t>
  </si>
  <si>
    <t>Шаляпін Максим Олексійович</t>
  </si>
  <si>
    <t xml:space="preserve"> Зав'ялець Максим Васильович</t>
  </si>
  <si>
    <t>EMQ2024_1622</t>
  </si>
  <si>
    <t>Халай Назар Васильович</t>
  </si>
  <si>
    <t xml:space="preserve"> Гелюк Микола Анатолійович</t>
  </si>
  <si>
    <t>EMQ2024_1623</t>
  </si>
  <si>
    <t>Корольчук Анастасія</t>
  </si>
  <si>
    <t xml:space="preserve"> Помочна Вікторія</t>
  </si>
  <si>
    <t>EMQ2024_1624</t>
  </si>
  <si>
    <t>Хижнякова Владислава</t>
  </si>
  <si>
    <t xml:space="preserve"> Мельник Тетяна</t>
  </si>
  <si>
    <t>EMQ2024_1625</t>
  </si>
  <si>
    <t>Гандзій Річард</t>
  </si>
  <si>
    <t xml:space="preserve"> Рейкало Вікторія</t>
  </si>
  <si>
    <t>EMQ2024_1626</t>
  </si>
  <si>
    <t>Кшежевський Вадим Ігорович</t>
  </si>
  <si>
    <t xml:space="preserve"> Скидан Ангеліна Андріївна</t>
  </si>
  <si>
    <t>EMQ2024_1627</t>
  </si>
  <si>
    <t>Іванчак Ольга Миколаївна</t>
  </si>
  <si>
    <t xml:space="preserve"> Маслівець Емілія Юріївна</t>
  </si>
  <si>
    <t>EMQ2024_1628</t>
  </si>
  <si>
    <t>Поніч Артем Едуардович</t>
  </si>
  <si>
    <t xml:space="preserve"> Проскурняк Вадим Петрович</t>
  </si>
  <si>
    <t>EMQ2024_1629</t>
  </si>
  <si>
    <t>Сулим Альміра Андріївна</t>
  </si>
  <si>
    <t xml:space="preserve"> Федик Анастасія Генадіївна</t>
  </si>
  <si>
    <t>EMQ2024_1630</t>
  </si>
  <si>
    <t>Лавришин Оксана Василівна</t>
  </si>
  <si>
    <t xml:space="preserve"> Шевчук Катерина Віталівна</t>
  </si>
  <si>
    <t>EMQ2024_1631</t>
  </si>
  <si>
    <t>Ковальова Інна Федорівна</t>
  </si>
  <si>
    <t>Ліцей №1 Южненської міської ради Одеського району Одеської області</t>
  </si>
  <si>
    <t xml:space="preserve">Бабак Олександр Олександрович </t>
  </si>
  <si>
    <t xml:space="preserve">Горіна Ксенія Едуардівна </t>
  </si>
  <si>
    <t>EMQ2024_1632</t>
  </si>
  <si>
    <t xml:space="preserve">Дивогриць Владислав Олександрович </t>
  </si>
  <si>
    <t>Капштик Ірина Романівна</t>
  </si>
  <si>
    <t>EMQ2024_1633</t>
  </si>
  <si>
    <t>Ковальова Олена Юріївна</t>
  </si>
  <si>
    <t>Курик Оксана Михайлівна</t>
  </si>
  <si>
    <t>EMQ2024_1634</t>
  </si>
  <si>
    <t xml:space="preserve">Леонов Олександр Андрійович </t>
  </si>
  <si>
    <t>EMQ2024_1635</t>
  </si>
  <si>
    <t xml:space="preserve">Бедрань Андрій Юрійович </t>
  </si>
  <si>
    <t>Білуха Софія Миколаївна</t>
  </si>
  <si>
    <t>EMQ2024_1636</t>
  </si>
  <si>
    <t xml:space="preserve">Мурлян Карина Євгенівна </t>
  </si>
  <si>
    <t xml:space="preserve">Нечитайлова Ксенія Володимирівна </t>
  </si>
  <si>
    <t>EMQ2024_1637</t>
  </si>
  <si>
    <t>Остапюк Катерина Анатоліївна</t>
  </si>
  <si>
    <t>Панчешенко Ірина Олексіївна</t>
  </si>
  <si>
    <t>EMQ2024_1638</t>
  </si>
  <si>
    <t>Потушанська Єва Сергіївна</t>
  </si>
  <si>
    <t>Сантоній Вероніка Володимірівна</t>
  </si>
  <si>
    <t>EMQ2024_1639</t>
  </si>
  <si>
    <t>Симаченко Дмитро Евгенович</t>
  </si>
  <si>
    <t xml:space="preserve">Скотнікова Альона Денисівн </t>
  </si>
  <si>
    <t>EMQ2024_1640</t>
  </si>
  <si>
    <t xml:space="preserve">Скуратовська Ангеліна Сергіївна </t>
  </si>
  <si>
    <t>Старков Максим Вікторович</t>
  </si>
  <si>
    <t>EMQ2024_1641</t>
  </si>
  <si>
    <t>Ферябова Єлизавета Вадимівна</t>
  </si>
  <si>
    <t xml:space="preserve">Чабан Костянтин Сергійович </t>
  </si>
  <si>
    <t>EMQ2024_1642</t>
  </si>
  <si>
    <t>Багно Артем Дмитрович</t>
  </si>
  <si>
    <t>Олійник Ангеліна Олександрівна</t>
  </si>
  <si>
    <t>EMQ2024_1643</t>
  </si>
  <si>
    <t>Милостивий Євген Олександрович</t>
  </si>
  <si>
    <t>Мельничук Поліна Ігорівна</t>
  </si>
  <si>
    <t>EMQ2024_1644</t>
  </si>
  <si>
    <t>Івангородська Вероніка Віталіївна</t>
  </si>
  <si>
    <t>Дулашко Олександра Олександрівна</t>
  </si>
  <si>
    <t>EMQ2024_1645</t>
  </si>
  <si>
    <t>Денисенко Аліна Олександрівна</t>
  </si>
  <si>
    <t>Пламадяла  Валентина  Андріївна</t>
  </si>
  <si>
    <t>EMQ2024_1646</t>
  </si>
  <si>
    <t>Селютіна Поліна</t>
  </si>
  <si>
    <t>Силантьєва Ксенія</t>
  </si>
  <si>
    <t>EMQ2024_1647</t>
  </si>
  <si>
    <t>Тригуб’як Злата</t>
  </si>
  <si>
    <t>Тройной  Андрій</t>
  </si>
  <si>
    <t>EMQ2024_1648</t>
  </si>
  <si>
    <t>Чепурний Данило</t>
  </si>
  <si>
    <t>Гнатюк Софія</t>
  </si>
  <si>
    <t>EMQ2024_1649</t>
  </si>
  <si>
    <t>Дегтярьова Альбіна</t>
  </si>
  <si>
    <t>Кравець Євгенія</t>
  </si>
  <si>
    <t>EMQ2024_1650</t>
  </si>
  <si>
    <t>Крицька Софія</t>
  </si>
  <si>
    <t>Авдєєв Даніїл</t>
  </si>
  <si>
    <t>EMQ2024_1651</t>
  </si>
  <si>
    <t>Чабаненко Максим Олегович</t>
  </si>
  <si>
    <t>Школа І-ІІІ ступенів № 249 Деснянського району міста Києва</t>
  </si>
  <si>
    <t>Сакевич Дар'я Євгенівна</t>
  </si>
  <si>
    <t>Огороднік Анастасія Павлівна</t>
  </si>
  <si>
    <t>EMQ2024_1652</t>
  </si>
  <si>
    <t>Галько Єлизавета Євгенівна</t>
  </si>
  <si>
    <t>Бондаренко Михайло Віталійович</t>
  </si>
  <si>
    <t>EMQ2024_1653</t>
  </si>
  <si>
    <t>Гаршина Анастасія Вікторівна</t>
  </si>
  <si>
    <t>Прийменко Тетяна Юріївна</t>
  </si>
  <si>
    <t>EMQ2024_1654</t>
  </si>
  <si>
    <t>Сиворонов Максим Євгенович</t>
  </si>
  <si>
    <t>Качан Данило Олексійович</t>
  </si>
  <si>
    <t>EMQ2024_1655</t>
  </si>
  <si>
    <t>Ляпкало Євгенія Геннадіївна</t>
  </si>
  <si>
    <t>Комунальний заклад "Близнюківський ліцей Близнюківської селищної ради Лозівського району Харківської області"</t>
  </si>
  <si>
    <t>Грищенко Віолетта Вадимівна</t>
  </si>
  <si>
    <t>Чернуха Карина Миколаївна</t>
  </si>
  <si>
    <t>EMQ2024_1656</t>
  </si>
  <si>
    <t>Лукоцька Ольга Андріївна</t>
  </si>
  <si>
    <t>Старостенко Анастасія Євгенівна</t>
  </si>
  <si>
    <t>EMQ2024_1657</t>
  </si>
  <si>
    <t>Деряга Кіра Миколаївна</t>
  </si>
  <si>
    <t>Ковалевська Юлія Олегівна</t>
  </si>
  <si>
    <t>EMQ2024_1658</t>
  </si>
  <si>
    <t>Бутко Ольга Володимирівна</t>
  </si>
  <si>
    <t>комунальний заклад «Харківський ліцей № 4 Харківської міської ради»</t>
  </si>
  <si>
    <t>Семенцова Дарія Олегівна</t>
  </si>
  <si>
    <t>Лисенко Поліна Сергіївна</t>
  </si>
  <si>
    <t>EMQ2024_1659</t>
  </si>
  <si>
    <t>Бондаренко Кирило Ростиславович</t>
  </si>
  <si>
    <t>Товтин Варвара Василівна</t>
  </si>
  <si>
    <t>EMQ2024_1660</t>
  </si>
  <si>
    <t>Ценін Всеволод Владиславович</t>
  </si>
  <si>
    <t>Шелест Дар'я Владиславівна</t>
  </si>
  <si>
    <t>EMQ2024_1661</t>
  </si>
  <si>
    <t>Єлькіна Світлана Володимирівна</t>
  </si>
  <si>
    <t>Путивльський ліцей №1 Путивльської міської ради</t>
  </si>
  <si>
    <t>Фірсов Максим Геннадійович</t>
  </si>
  <si>
    <t>Чертушкін Андрій Олександрович</t>
  </si>
  <si>
    <t>EMQ2024_1662</t>
  </si>
  <si>
    <t>Циганок Артем Сергійович</t>
  </si>
  <si>
    <t>Шестаков Микита Дмитрович</t>
  </si>
  <si>
    <t>EMQ2024_1663</t>
  </si>
  <si>
    <t>Клименко Ксенія Романівна</t>
  </si>
  <si>
    <t>Лєлєшкіна Оксана Олександрівна</t>
  </si>
  <si>
    <t>EMQ2024_1664</t>
  </si>
  <si>
    <t>Приходько Єлизавета Іванівна</t>
  </si>
  <si>
    <t>Лево Тетяна Олегівна</t>
  </si>
  <si>
    <t>EMQ2024_1665</t>
  </si>
  <si>
    <t>Клівенкова Анастісія Юріївна</t>
  </si>
  <si>
    <t>Політуха Яніна Олександрівна</t>
  </si>
  <si>
    <t>EMQ2024_1666</t>
  </si>
  <si>
    <t>Коваленко Валерія В’ячеславівна</t>
  </si>
  <si>
    <t>Шемшук Олесі Сергіївна</t>
  </si>
  <si>
    <t>EMQ2024_1667</t>
  </si>
  <si>
    <t xml:space="preserve">Старцев Богдан Олександрович </t>
  </si>
  <si>
    <t>Манжаров Єгор Русланович</t>
  </si>
  <si>
    <t>EMQ2024_1668</t>
  </si>
  <si>
    <t>Кільчевська Ольга Вікторівна</t>
  </si>
  <si>
    <t>Смілянський НВК «Загальноосвітня школа І ступеня – гімназія імені В.Т.Сенатора» (з дошкільним підрозділом) Смілянської міської ради Черкаської області</t>
  </si>
  <si>
    <t>Кабаненко Софія Русланівна</t>
  </si>
  <si>
    <t>Майстренко Ангеліна Петрівна</t>
  </si>
  <si>
    <t>EMQ2024_1669</t>
  </si>
  <si>
    <t>Файкун Нікіта Юрійович</t>
  </si>
  <si>
    <t>Нестеренко Назар Костянтинович</t>
  </si>
  <si>
    <t>EMQ2024_1670</t>
  </si>
  <si>
    <t>Лагунов Роман Юрійович</t>
  </si>
  <si>
    <t>Губенко Софія Віталіївна</t>
  </si>
  <si>
    <t>EMQ2024_1671</t>
  </si>
  <si>
    <t>Майструк Марія Василівна</t>
  </si>
  <si>
    <t>Міхаїла Єгор Олександрович</t>
  </si>
  <si>
    <t>EMQ2024_1672</t>
  </si>
  <si>
    <t>Голубєв Марк Глібович</t>
  </si>
  <si>
    <t>Давидова Анастасія Юріївна</t>
  </si>
  <si>
    <t>EMQ2024_1673</t>
  </si>
  <si>
    <t>Вірченко Володимир Олегович</t>
  </si>
  <si>
    <t>Усова Емма Юріївна</t>
  </si>
  <si>
    <t>EMQ2024_1674</t>
  </si>
  <si>
    <t>Ліцей  № 5 імені Анатолія Кореневського Володимирської міської ради</t>
  </si>
  <si>
    <t xml:space="preserve">Венгер Юлія Олегівна </t>
  </si>
  <si>
    <t xml:space="preserve">Марходей Тетяна Андріївна </t>
  </si>
  <si>
    <t>EMQ2024_1675</t>
  </si>
  <si>
    <t xml:space="preserve">Левчук Артем Віталійович </t>
  </si>
  <si>
    <t xml:space="preserve">Щерба Максим Андрійович </t>
  </si>
  <si>
    <t>EMQ2024_1676</t>
  </si>
  <si>
    <t xml:space="preserve">Попович Вадим Володимирович </t>
  </si>
  <si>
    <t>Решетняк Роман Володимирович  </t>
  </si>
  <si>
    <t>EMQ2024_1677</t>
  </si>
  <si>
    <t xml:space="preserve">Пилипчук Юрій Андрійович </t>
  </si>
  <si>
    <t xml:space="preserve">Кузнецова Анна Олександрівна </t>
  </si>
  <si>
    <t>EMQ2024_1678</t>
  </si>
  <si>
    <t xml:space="preserve">Майфат Артемій Павлович </t>
  </si>
  <si>
    <t xml:space="preserve">Шумчук Роман Андрійович </t>
  </si>
  <si>
    <t>EMQ2024_1679</t>
  </si>
  <si>
    <t xml:space="preserve">Слісарук Ангеліна Віталіївна </t>
  </si>
  <si>
    <t xml:space="preserve">Слісарук Анастасія Віталіївна </t>
  </si>
  <si>
    <t>№ з/п</t>
  </si>
  <si>
    <t>Паляниця Софія Ігорівна, Гладій Ангеліна Андріївна</t>
  </si>
  <si>
    <t>Учасник 1</t>
  </si>
  <si>
    <t>Учасник 2</t>
  </si>
  <si>
    <t>Голуш Анна Володимирівна</t>
  </si>
  <si>
    <t xml:space="preserve">Габор Марія Юріївна </t>
  </si>
  <si>
    <t xml:space="preserve">Габор Софія Юріївна </t>
  </si>
  <si>
    <t>Цуріна Дана</t>
  </si>
  <si>
    <t>Стасюк Олександр</t>
  </si>
  <si>
    <t>Коноваленко Ігор Вікторович</t>
  </si>
  <si>
    <t>Миколащенко Софія Олександрівна</t>
  </si>
  <si>
    <t>Подколзіна Юлія Вікторівна</t>
  </si>
  <si>
    <t>Огородніщук  Дарина Євгенівна</t>
  </si>
  <si>
    <t>Ксензюк Дмитро Андрійович</t>
  </si>
  <si>
    <t>Антонюк Лілія Дмитрівна</t>
  </si>
  <si>
    <t>Дац Вероніка Андріївна</t>
  </si>
  <si>
    <t>КОМУНАЛЬНИЙ ЗАКЛАД "ХАРКІВСЬКИЙ ЛІЦЕЙ №105 ХАРКІВСЬКОЇ МІСЬКОЇ РАДИ"</t>
  </si>
  <si>
    <t>Борисов Андрій Дмитрович</t>
  </si>
  <si>
    <t>Панченко Микита Олександрович</t>
  </si>
  <si>
    <t>Миндюк Валерія Віталіївна</t>
  </si>
  <si>
    <t>Ліцей №3 м. Івано-Франківськ</t>
  </si>
  <si>
    <t>Галюк Наталія Ярославівна</t>
  </si>
  <si>
    <t>Бортнік Наталія Ігорівна</t>
  </si>
  <si>
    <t>Тарасюк Олександр Миколайович</t>
  </si>
  <si>
    <t>Мандрико Вероніка Миколаївна</t>
  </si>
  <si>
    <t>EMQ2024_1679_1</t>
  </si>
  <si>
    <t>Ліцей №1 смт. Крижопіль</t>
  </si>
  <si>
    <t xml:space="preserve">Літвінський Дмитро Олександрович </t>
  </si>
  <si>
    <t>Сакаль Михайло Володимирович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</si>
</sst>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alan.bank.gov.ua/get-user-certificate/RV8DCAII4EJsIA86YWc6" TargetMode="External"/><Relationship Id="rId21" Type="http://schemas.openxmlformats.org/officeDocument/2006/relationships/hyperlink" Target="https://talan.bank.gov.ua/get-user-certificate/RV8DCt9zctkH4yofGOGB" TargetMode="External"/><Relationship Id="rId170" Type="http://schemas.openxmlformats.org/officeDocument/2006/relationships/hyperlink" Target="https://talan.bank.gov.ua/get-user-certificate/RV8DCi1G6t0k-RgC54Rf" TargetMode="External"/><Relationship Id="rId268" Type="http://schemas.openxmlformats.org/officeDocument/2006/relationships/hyperlink" Target="https://talan.bank.gov.ua/get-user-certificate/RV8DCc6ZdTMw7fYk69zG" TargetMode="External"/><Relationship Id="rId475" Type="http://schemas.openxmlformats.org/officeDocument/2006/relationships/hyperlink" Target="https://talan.bank.gov.ua/get-user-certificate/RV8DCZ7FfznarP-Xho34" TargetMode="External"/><Relationship Id="rId682" Type="http://schemas.openxmlformats.org/officeDocument/2006/relationships/hyperlink" Target="https://talan.bank.gov.ua/get-user-certificate/RV8DC7mi3s9e0iqbdeq3" TargetMode="External"/><Relationship Id="rId128" Type="http://schemas.openxmlformats.org/officeDocument/2006/relationships/hyperlink" Target="https://talan.bank.gov.ua/get-user-certificate/RV8DCs5wpSLo_6G-Qp2a" TargetMode="External"/><Relationship Id="rId335" Type="http://schemas.openxmlformats.org/officeDocument/2006/relationships/hyperlink" Target="https://talan.bank.gov.ua/get-user-certificate/RV8DCb0WRMdNpnXw5xFQ" TargetMode="External"/><Relationship Id="rId542" Type="http://schemas.openxmlformats.org/officeDocument/2006/relationships/hyperlink" Target="https://talan.bank.gov.ua/get-user-certificate/RV8DCTMFyvRGO1Q1-x8p" TargetMode="External"/><Relationship Id="rId987" Type="http://schemas.openxmlformats.org/officeDocument/2006/relationships/hyperlink" Target="https://talan.bank.gov.ua/get-user-certificate/RV8DCCiU1aJqcbCDvZIj" TargetMode="External"/><Relationship Id="rId1172" Type="http://schemas.openxmlformats.org/officeDocument/2006/relationships/hyperlink" Target="https://talan.bank.gov.ua/get-user-certificate/RV8DC-ez27oDGSvZjAho" TargetMode="External"/><Relationship Id="rId402" Type="http://schemas.openxmlformats.org/officeDocument/2006/relationships/hyperlink" Target="https://talan.bank.gov.ua/get-user-certificate/RV8DCkmUaV9sLaa9QY0C" TargetMode="External"/><Relationship Id="rId847" Type="http://schemas.openxmlformats.org/officeDocument/2006/relationships/hyperlink" Target="https://talan.bank.gov.ua/get-user-certificate/RV8DCffgQtJTCA-rQFzi" TargetMode="External"/><Relationship Id="rId1032" Type="http://schemas.openxmlformats.org/officeDocument/2006/relationships/hyperlink" Target="https://talan.bank.gov.ua/get-user-certificate/RV8DCtJFoCwoVNzOmGGU" TargetMode="External"/><Relationship Id="rId1477" Type="http://schemas.openxmlformats.org/officeDocument/2006/relationships/hyperlink" Target="https://talan.bank.gov.ua/get-user-certificate/RV8DCdnvO3bY2hgRRK5U" TargetMode="External"/><Relationship Id="rId707" Type="http://schemas.openxmlformats.org/officeDocument/2006/relationships/hyperlink" Target="https://talan.bank.gov.ua/get-user-certificate/RV8DCI9oRDG7o83BTEB8" TargetMode="External"/><Relationship Id="rId914" Type="http://schemas.openxmlformats.org/officeDocument/2006/relationships/hyperlink" Target="https://talan.bank.gov.ua/get-user-certificate/RV8DCsrs0l_7kw6PiUg2" TargetMode="External"/><Relationship Id="rId1337" Type="http://schemas.openxmlformats.org/officeDocument/2006/relationships/hyperlink" Target="https://talan.bank.gov.ua/get-user-certificate/RV8DCsD8-7TdFv7bY3Br" TargetMode="External"/><Relationship Id="rId1544" Type="http://schemas.openxmlformats.org/officeDocument/2006/relationships/hyperlink" Target="https://talan.bank.gov.ua/get-user-certificate/RV8DCb4eOtFkPdoVhGz2" TargetMode="External"/><Relationship Id="rId43" Type="http://schemas.openxmlformats.org/officeDocument/2006/relationships/hyperlink" Target="https://talan.bank.gov.ua/get-user-certificate/RV8DC9azM4s0YFYPO4WA" TargetMode="External"/><Relationship Id="rId1404" Type="http://schemas.openxmlformats.org/officeDocument/2006/relationships/hyperlink" Target="https://talan.bank.gov.ua/get-user-certificate/RV8DCavez4S3NX5IPj_m" TargetMode="External"/><Relationship Id="rId1611" Type="http://schemas.openxmlformats.org/officeDocument/2006/relationships/hyperlink" Target="https://talan.bank.gov.ua/get-user-certificate/RV8DCLD9aft6TCfyP-yC" TargetMode="External"/><Relationship Id="rId192" Type="http://schemas.openxmlformats.org/officeDocument/2006/relationships/hyperlink" Target="https://talan.bank.gov.ua/get-user-certificate/RV8DCly-aCIvTfv2KyXo" TargetMode="External"/><Relationship Id="rId497" Type="http://schemas.openxmlformats.org/officeDocument/2006/relationships/hyperlink" Target="https://talan.bank.gov.ua/get-user-certificate/RV8DCBt5Pt_WRw8T2jss" TargetMode="External"/><Relationship Id="rId357" Type="http://schemas.openxmlformats.org/officeDocument/2006/relationships/hyperlink" Target="https://talan.bank.gov.ua/get-user-certificate/RV8DCk5KvxuOBqnG1k0H" TargetMode="External"/><Relationship Id="rId1194" Type="http://schemas.openxmlformats.org/officeDocument/2006/relationships/hyperlink" Target="https://talan.bank.gov.ua/get-user-certificate/RV8DCh4SMCnvlWqaSwtG" TargetMode="External"/><Relationship Id="rId217" Type="http://schemas.openxmlformats.org/officeDocument/2006/relationships/hyperlink" Target="https://talan.bank.gov.ua/get-user-certificate/RV8DCVxoDaRI7KvtT_TG" TargetMode="External"/><Relationship Id="rId564" Type="http://schemas.openxmlformats.org/officeDocument/2006/relationships/hyperlink" Target="https://talan.bank.gov.ua/get-user-certificate/RV8DCWkwlzVNJRIEZXdM" TargetMode="External"/><Relationship Id="rId771" Type="http://schemas.openxmlformats.org/officeDocument/2006/relationships/hyperlink" Target="https://talan.bank.gov.ua/get-user-certificate/RV8DCilKhghybeZJLpVZ" TargetMode="External"/><Relationship Id="rId869" Type="http://schemas.openxmlformats.org/officeDocument/2006/relationships/hyperlink" Target="https://talan.bank.gov.ua/get-user-certificate/RV8DCMe9jVrC_EuVRsF2" TargetMode="External"/><Relationship Id="rId1499" Type="http://schemas.openxmlformats.org/officeDocument/2006/relationships/hyperlink" Target="https://talan.bank.gov.ua/get-user-certificate/RV8DCnAhwDyG12_miJz1" TargetMode="External"/><Relationship Id="rId424" Type="http://schemas.openxmlformats.org/officeDocument/2006/relationships/hyperlink" Target="https://talan.bank.gov.ua/get-user-certificate/RV8DC1z5l2snUASezY-e" TargetMode="External"/><Relationship Id="rId631" Type="http://schemas.openxmlformats.org/officeDocument/2006/relationships/hyperlink" Target="https://talan.bank.gov.ua/get-user-certificate/RV8DCM8HsPM73soxYTO1" TargetMode="External"/><Relationship Id="rId729" Type="http://schemas.openxmlformats.org/officeDocument/2006/relationships/hyperlink" Target="https://talan.bank.gov.ua/get-user-certificate/RV8DCOx2qpqw-tMecGb5" TargetMode="External"/><Relationship Id="rId1054" Type="http://schemas.openxmlformats.org/officeDocument/2006/relationships/hyperlink" Target="https://talan.bank.gov.ua/get-user-certificate/RV8DCftiKXM4BinHZBAB" TargetMode="External"/><Relationship Id="rId1261" Type="http://schemas.openxmlformats.org/officeDocument/2006/relationships/hyperlink" Target="https://talan.bank.gov.ua/get-user-certificate/RV8DCDUrx2kq2RvwvQxc" TargetMode="External"/><Relationship Id="rId1359" Type="http://schemas.openxmlformats.org/officeDocument/2006/relationships/hyperlink" Target="https://talan.bank.gov.ua/get-user-certificate/RV8DCU8_HueWRyr0wucY" TargetMode="External"/><Relationship Id="rId936" Type="http://schemas.openxmlformats.org/officeDocument/2006/relationships/hyperlink" Target="https://talan.bank.gov.ua/get-user-certificate/RV8DCCbXi5e-rZpHVw6i" TargetMode="External"/><Relationship Id="rId1121" Type="http://schemas.openxmlformats.org/officeDocument/2006/relationships/hyperlink" Target="https://talan.bank.gov.ua/get-user-certificate/RV8DCL3KZ1mvVgCQr7KT" TargetMode="External"/><Relationship Id="rId1219" Type="http://schemas.openxmlformats.org/officeDocument/2006/relationships/hyperlink" Target="https://talan.bank.gov.ua/get-user-certificate/RV8DCeEgbQjeOUP6aIza" TargetMode="External"/><Relationship Id="rId1566" Type="http://schemas.openxmlformats.org/officeDocument/2006/relationships/hyperlink" Target="https://talan.bank.gov.ua/get-user-certificate/RV8DC_yaIyU2zhQqUIxn" TargetMode="External"/><Relationship Id="rId65" Type="http://schemas.openxmlformats.org/officeDocument/2006/relationships/hyperlink" Target="https://talan.bank.gov.ua/get-user-certificate/RV8DCt8aRRqhKl-pYV28" TargetMode="External"/><Relationship Id="rId1426" Type="http://schemas.openxmlformats.org/officeDocument/2006/relationships/hyperlink" Target="https://talan.bank.gov.ua/get-user-certificate/RV8DCdNcvNIPmnfOLf9Y" TargetMode="External"/><Relationship Id="rId1633" Type="http://schemas.openxmlformats.org/officeDocument/2006/relationships/hyperlink" Target="https://talan.bank.gov.ua/get-user-certificate/RV8DCjqaX-fHgM7Idru3" TargetMode="External"/><Relationship Id="rId281" Type="http://schemas.openxmlformats.org/officeDocument/2006/relationships/hyperlink" Target="https://talan.bank.gov.ua/get-user-certificate/RV8DCuuGsCWhtCqWPXlO" TargetMode="External"/><Relationship Id="rId141" Type="http://schemas.openxmlformats.org/officeDocument/2006/relationships/hyperlink" Target="https://talan.bank.gov.ua/get-user-certificate/RV8DCtR0-Xa5msT2OFcR" TargetMode="External"/><Relationship Id="rId379" Type="http://schemas.openxmlformats.org/officeDocument/2006/relationships/hyperlink" Target="https://talan.bank.gov.ua/get-user-certificate/RV8DCraMgldLjATolOYX" TargetMode="External"/><Relationship Id="rId586" Type="http://schemas.openxmlformats.org/officeDocument/2006/relationships/hyperlink" Target="https://talan.bank.gov.ua/get-user-certificate/RV8DC7mUDqh25fLSD1C7" TargetMode="External"/><Relationship Id="rId793" Type="http://schemas.openxmlformats.org/officeDocument/2006/relationships/hyperlink" Target="https://talan.bank.gov.ua/get-user-certificate/RV8DC--MdeUt-44miQQL" TargetMode="External"/><Relationship Id="rId7" Type="http://schemas.openxmlformats.org/officeDocument/2006/relationships/hyperlink" Target="https://talan.bank.gov.ua/get-user-certificate/RV8DC9ov-B2t5250JAza" TargetMode="External"/><Relationship Id="rId239" Type="http://schemas.openxmlformats.org/officeDocument/2006/relationships/hyperlink" Target="https://talan.bank.gov.ua/get-user-certificate/RV8DCGrhrZHoYf6n2F-X" TargetMode="External"/><Relationship Id="rId446" Type="http://schemas.openxmlformats.org/officeDocument/2006/relationships/hyperlink" Target="https://talan.bank.gov.ua/get-user-certificate/RV8DC6UFlssv4VJ6qgJX" TargetMode="External"/><Relationship Id="rId653" Type="http://schemas.openxmlformats.org/officeDocument/2006/relationships/hyperlink" Target="https://talan.bank.gov.ua/get-user-certificate/RV8DCMvzFNpQgK8DPm1u" TargetMode="External"/><Relationship Id="rId1076" Type="http://schemas.openxmlformats.org/officeDocument/2006/relationships/hyperlink" Target="https://talan.bank.gov.ua/get-user-certificate/RV8DC-euqIEPvkHN6iTy" TargetMode="External"/><Relationship Id="rId1283" Type="http://schemas.openxmlformats.org/officeDocument/2006/relationships/hyperlink" Target="https://talan.bank.gov.ua/get-user-certificate/RV8DCAoavctpRca1-SHn" TargetMode="External"/><Relationship Id="rId1490" Type="http://schemas.openxmlformats.org/officeDocument/2006/relationships/hyperlink" Target="https://talan.bank.gov.ua/get-user-certificate/RV8DC4Cat7YtxRVVORKd" TargetMode="External"/><Relationship Id="rId306" Type="http://schemas.openxmlformats.org/officeDocument/2006/relationships/hyperlink" Target="https://talan.bank.gov.ua/get-user-certificate/RV8DCN1JotTcFgRqVdi4" TargetMode="External"/><Relationship Id="rId860" Type="http://schemas.openxmlformats.org/officeDocument/2006/relationships/hyperlink" Target="https://talan.bank.gov.ua/get-user-certificate/RV8DC0Agr595o3ruoEZJ" TargetMode="External"/><Relationship Id="rId958" Type="http://schemas.openxmlformats.org/officeDocument/2006/relationships/hyperlink" Target="https://talan.bank.gov.ua/get-user-certificate/RV8DClkRegSi0CHBFQBT" TargetMode="External"/><Relationship Id="rId1143" Type="http://schemas.openxmlformats.org/officeDocument/2006/relationships/hyperlink" Target="https://talan.bank.gov.ua/get-user-certificate/RV8DCVHAoOf-e-N2fHpv" TargetMode="External"/><Relationship Id="rId1588" Type="http://schemas.openxmlformats.org/officeDocument/2006/relationships/hyperlink" Target="https://talan.bank.gov.ua/get-user-certificate/RV8DCm7ClvzbGMjoe9cR" TargetMode="External"/><Relationship Id="rId87" Type="http://schemas.openxmlformats.org/officeDocument/2006/relationships/hyperlink" Target="https://talan.bank.gov.ua/get-user-certificate/RV8DC0tMWa4rPsqeRldj" TargetMode="External"/><Relationship Id="rId513" Type="http://schemas.openxmlformats.org/officeDocument/2006/relationships/hyperlink" Target="https://talan.bank.gov.ua/get-user-certificate/RV8DCQAypm4-7lX7o8Mc" TargetMode="External"/><Relationship Id="rId720" Type="http://schemas.openxmlformats.org/officeDocument/2006/relationships/hyperlink" Target="https://talan.bank.gov.ua/get-user-certificate/RV8DCMiStV3smvSTgaS1" TargetMode="External"/><Relationship Id="rId818" Type="http://schemas.openxmlformats.org/officeDocument/2006/relationships/hyperlink" Target="https://talan.bank.gov.ua/get-user-certificate/RV8DCWUu504Cjj4qgb8A" TargetMode="External"/><Relationship Id="rId1350" Type="http://schemas.openxmlformats.org/officeDocument/2006/relationships/hyperlink" Target="https://talan.bank.gov.ua/get-user-certificate/RV8DCEdapwtu5T4BvveC" TargetMode="External"/><Relationship Id="rId1448" Type="http://schemas.openxmlformats.org/officeDocument/2006/relationships/hyperlink" Target="https://talan.bank.gov.ua/get-user-certificate/RV8DCJocZlSrPx0EOSjC" TargetMode="External"/><Relationship Id="rId1655" Type="http://schemas.openxmlformats.org/officeDocument/2006/relationships/hyperlink" Target="https://talan.bank.gov.ua/get-user-certificate/Ncfje8Q-9C-ZFA8mYWJz" TargetMode="External"/><Relationship Id="rId1003" Type="http://schemas.openxmlformats.org/officeDocument/2006/relationships/hyperlink" Target="https://talan.bank.gov.ua/get-user-certificate/RV8DCCoOcLcQDATJIu-j" TargetMode="External"/><Relationship Id="rId1210" Type="http://schemas.openxmlformats.org/officeDocument/2006/relationships/hyperlink" Target="https://talan.bank.gov.ua/get-user-certificate/RV8DCsENDMMXw5fjGATv" TargetMode="External"/><Relationship Id="rId1308" Type="http://schemas.openxmlformats.org/officeDocument/2006/relationships/hyperlink" Target="https://talan.bank.gov.ua/get-user-certificate/RV8DC4oXtoTrf8mnD6ez" TargetMode="External"/><Relationship Id="rId1515" Type="http://schemas.openxmlformats.org/officeDocument/2006/relationships/hyperlink" Target="https://talan.bank.gov.ua/get-user-certificate/RV8DCcuT28Jq8YBwSFNj" TargetMode="External"/><Relationship Id="rId14" Type="http://schemas.openxmlformats.org/officeDocument/2006/relationships/hyperlink" Target="https://talan.bank.gov.ua/get-user-certificate/RV8DCcF8BIEfuIq-ITTq" TargetMode="External"/><Relationship Id="rId163" Type="http://schemas.openxmlformats.org/officeDocument/2006/relationships/hyperlink" Target="https://talan.bank.gov.ua/get-user-certificate/RV8DCmNxDh4k7ozATUvR" TargetMode="External"/><Relationship Id="rId370" Type="http://schemas.openxmlformats.org/officeDocument/2006/relationships/hyperlink" Target="https://talan.bank.gov.ua/get-user-certificate/RV8DCgiSwUN3Q3CqbI8Y" TargetMode="External"/><Relationship Id="rId230" Type="http://schemas.openxmlformats.org/officeDocument/2006/relationships/hyperlink" Target="https://talan.bank.gov.ua/get-user-certificate/RV8DCMlVhsGoxAYjRaFv" TargetMode="External"/><Relationship Id="rId468" Type="http://schemas.openxmlformats.org/officeDocument/2006/relationships/hyperlink" Target="https://talan.bank.gov.ua/get-user-certificate/RV8DCe0GAiI7Wu1bcF1Q" TargetMode="External"/><Relationship Id="rId675" Type="http://schemas.openxmlformats.org/officeDocument/2006/relationships/hyperlink" Target="https://talan.bank.gov.ua/get-user-certificate/RV8DCfPc4kfQSsljsi3f" TargetMode="External"/><Relationship Id="rId882" Type="http://schemas.openxmlformats.org/officeDocument/2006/relationships/hyperlink" Target="https://talan.bank.gov.ua/get-user-certificate/RV8DC0BGr1egO5cMMzuK" TargetMode="External"/><Relationship Id="rId1098" Type="http://schemas.openxmlformats.org/officeDocument/2006/relationships/hyperlink" Target="https://talan.bank.gov.ua/get-user-certificate/RV8DC8iAMqFv3AK9gJFM" TargetMode="External"/><Relationship Id="rId328" Type="http://schemas.openxmlformats.org/officeDocument/2006/relationships/hyperlink" Target="https://talan.bank.gov.ua/get-user-certificate/RV8DCkeoyr3awcY5KYm_" TargetMode="External"/><Relationship Id="rId535" Type="http://schemas.openxmlformats.org/officeDocument/2006/relationships/hyperlink" Target="https://talan.bank.gov.ua/get-user-certificate/RV8DCoUfK7bjw_nHs0Yn" TargetMode="External"/><Relationship Id="rId742" Type="http://schemas.openxmlformats.org/officeDocument/2006/relationships/hyperlink" Target="https://talan.bank.gov.ua/get-user-certificate/RV8DCEHq3DRqOaABrfz7" TargetMode="External"/><Relationship Id="rId1165" Type="http://schemas.openxmlformats.org/officeDocument/2006/relationships/hyperlink" Target="https://talan.bank.gov.ua/get-user-certificate/RV8DChjmWJ_Dq7fXKpnd" TargetMode="External"/><Relationship Id="rId1372" Type="http://schemas.openxmlformats.org/officeDocument/2006/relationships/hyperlink" Target="https://talan.bank.gov.ua/get-user-certificate/RV8DCZXTWm9hcInXguRh" TargetMode="External"/><Relationship Id="rId602" Type="http://schemas.openxmlformats.org/officeDocument/2006/relationships/hyperlink" Target="https://talan.bank.gov.ua/get-user-certificate/RV8DCqQJgVZ4J9PgSJ4J" TargetMode="External"/><Relationship Id="rId1025" Type="http://schemas.openxmlformats.org/officeDocument/2006/relationships/hyperlink" Target="https://talan.bank.gov.ua/get-user-certificate/RV8DC1ziTKy26jCpas0Y" TargetMode="External"/><Relationship Id="rId1232" Type="http://schemas.openxmlformats.org/officeDocument/2006/relationships/hyperlink" Target="https://talan.bank.gov.ua/get-user-certificate/RV8DC83go14vyPGhC0YF" TargetMode="External"/><Relationship Id="rId1677" Type="http://schemas.openxmlformats.org/officeDocument/2006/relationships/hyperlink" Target="https://talan.bank.gov.ua/get-user-certificate/lbhj9_i6MIYJ2hlxETYc" TargetMode="External"/><Relationship Id="rId907" Type="http://schemas.openxmlformats.org/officeDocument/2006/relationships/hyperlink" Target="https://talan.bank.gov.ua/get-user-certificate/RV8DC0RwX3aHtg7FXbqS" TargetMode="External"/><Relationship Id="rId1537" Type="http://schemas.openxmlformats.org/officeDocument/2006/relationships/hyperlink" Target="https://talan.bank.gov.ua/get-user-certificate/RV8DCD3dmtWX2U_pZrKU" TargetMode="External"/><Relationship Id="rId36" Type="http://schemas.openxmlformats.org/officeDocument/2006/relationships/hyperlink" Target="https://talan.bank.gov.ua/get-user-certificate/RV8DCKHL4JtC8srhqhjI" TargetMode="External"/><Relationship Id="rId1604" Type="http://schemas.openxmlformats.org/officeDocument/2006/relationships/hyperlink" Target="https://talan.bank.gov.ua/get-user-certificate/RV8DCbjq7YoDkvpKdpYB" TargetMode="External"/><Relationship Id="rId185" Type="http://schemas.openxmlformats.org/officeDocument/2006/relationships/hyperlink" Target="https://talan.bank.gov.ua/get-user-certificate/RV8DCCswkWhXVxUL65k1" TargetMode="External"/><Relationship Id="rId392" Type="http://schemas.openxmlformats.org/officeDocument/2006/relationships/hyperlink" Target="https://talan.bank.gov.ua/get-user-certificate/RV8DCuzbNvRjjSlcF5T8" TargetMode="External"/><Relationship Id="rId697" Type="http://schemas.openxmlformats.org/officeDocument/2006/relationships/hyperlink" Target="https://talan.bank.gov.ua/get-user-certificate/RV8DCY2e1R7rOqK8yBjw" TargetMode="External"/><Relationship Id="rId252" Type="http://schemas.openxmlformats.org/officeDocument/2006/relationships/hyperlink" Target="https://talan.bank.gov.ua/get-user-certificate/RV8DC9GDfDfLUNiws7T0" TargetMode="External"/><Relationship Id="rId1187" Type="http://schemas.openxmlformats.org/officeDocument/2006/relationships/hyperlink" Target="https://talan.bank.gov.ua/get-user-certificate/RV8DCKJAp3PHg4fp-7Gf" TargetMode="External"/><Relationship Id="rId112" Type="http://schemas.openxmlformats.org/officeDocument/2006/relationships/hyperlink" Target="https://talan.bank.gov.ua/get-user-certificate/RV8DCGMPaggoEfJcMDn9" TargetMode="External"/><Relationship Id="rId557" Type="http://schemas.openxmlformats.org/officeDocument/2006/relationships/hyperlink" Target="https://talan.bank.gov.ua/get-user-certificate/RV8DCb3UPWkByboX2iPK" TargetMode="External"/><Relationship Id="rId764" Type="http://schemas.openxmlformats.org/officeDocument/2006/relationships/hyperlink" Target="https://talan.bank.gov.ua/get-user-certificate/RV8DCrCVr2ElrIIj4ko_" TargetMode="External"/><Relationship Id="rId971" Type="http://schemas.openxmlformats.org/officeDocument/2006/relationships/hyperlink" Target="https://talan.bank.gov.ua/get-user-certificate/RV8DCinCdVqMnKZ6ukRr" TargetMode="External"/><Relationship Id="rId1394" Type="http://schemas.openxmlformats.org/officeDocument/2006/relationships/hyperlink" Target="https://talan.bank.gov.ua/get-user-certificate/RV8DCOjtAD4PVE2eaHd1" TargetMode="External"/><Relationship Id="rId417" Type="http://schemas.openxmlformats.org/officeDocument/2006/relationships/hyperlink" Target="https://talan.bank.gov.ua/get-user-certificate/RV8DCivIE_5iP7aiqFN0" TargetMode="External"/><Relationship Id="rId624" Type="http://schemas.openxmlformats.org/officeDocument/2006/relationships/hyperlink" Target="https://talan.bank.gov.ua/get-user-certificate/RV8DCXyzaoIkYzWKo7pc" TargetMode="External"/><Relationship Id="rId831" Type="http://schemas.openxmlformats.org/officeDocument/2006/relationships/hyperlink" Target="https://talan.bank.gov.ua/get-user-certificate/RV8DCQSTaAsxvYrw24SL" TargetMode="External"/><Relationship Id="rId1047" Type="http://schemas.openxmlformats.org/officeDocument/2006/relationships/hyperlink" Target="https://talan.bank.gov.ua/get-user-certificate/RV8DCWAeMg54so2Z-Hlq" TargetMode="External"/><Relationship Id="rId1254" Type="http://schemas.openxmlformats.org/officeDocument/2006/relationships/hyperlink" Target="https://talan.bank.gov.ua/get-user-certificate/RV8DCPyzlUeULWqklILH" TargetMode="External"/><Relationship Id="rId1461" Type="http://schemas.openxmlformats.org/officeDocument/2006/relationships/hyperlink" Target="https://talan.bank.gov.ua/get-user-certificate/RV8DCDEjOAcK1EhaZJzr" TargetMode="External"/><Relationship Id="rId929" Type="http://schemas.openxmlformats.org/officeDocument/2006/relationships/hyperlink" Target="https://talan.bank.gov.ua/get-user-certificate/RV8DC9bn740ffqdorlIV" TargetMode="External"/><Relationship Id="rId1114" Type="http://schemas.openxmlformats.org/officeDocument/2006/relationships/hyperlink" Target="https://talan.bank.gov.ua/get-user-certificate/RV8DCPBq4sOIdKrlUIej" TargetMode="External"/><Relationship Id="rId1321" Type="http://schemas.openxmlformats.org/officeDocument/2006/relationships/hyperlink" Target="https://talan.bank.gov.ua/get-user-certificate/RV8DCCbLbxAgLA_il905" TargetMode="External"/><Relationship Id="rId1559" Type="http://schemas.openxmlformats.org/officeDocument/2006/relationships/hyperlink" Target="https://talan.bank.gov.ua/get-user-certificate/RV8DCeKbF8uZWmn99qS_" TargetMode="External"/><Relationship Id="rId58" Type="http://schemas.openxmlformats.org/officeDocument/2006/relationships/hyperlink" Target="https://talan.bank.gov.ua/get-user-certificate/RV8DCwQE2rnR4BtEXjS-" TargetMode="External"/><Relationship Id="rId1419" Type="http://schemas.openxmlformats.org/officeDocument/2006/relationships/hyperlink" Target="https://talan.bank.gov.ua/get-user-certificate/RV8DCEGVihCJFXyQvOM0" TargetMode="External"/><Relationship Id="rId1626" Type="http://schemas.openxmlformats.org/officeDocument/2006/relationships/hyperlink" Target="https://talan.bank.gov.ua/get-user-certificate/RV8DCDSNUe02D9FGhvF1" TargetMode="External"/><Relationship Id="rId274" Type="http://schemas.openxmlformats.org/officeDocument/2006/relationships/hyperlink" Target="https://talan.bank.gov.ua/get-user-certificate/RV8DCff5JOKx-A--7zrk" TargetMode="External"/><Relationship Id="rId481" Type="http://schemas.openxmlformats.org/officeDocument/2006/relationships/hyperlink" Target="https://talan.bank.gov.ua/get-user-certificate/RV8DCpQDtPbaeCNTQNLZ" TargetMode="External"/><Relationship Id="rId134" Type="http://schemas.openxmlformats.org/officeDocument/2006/relationships/hyperlink" Target="https://talan.bank.gov.ua/get-user-certificate/RV8DCGyTImhxochgaSrc" TargetMode="External"/><Relationship Id="rId579" Type="http://schemas.openxmlformats.org/officeDocument/2006/relationships/hyperlink" Target="https://talan.bank.gov.ua/get-user-certificate/RV8DCcPXbNuhGBKM6_YU" TargetMode="External"/><Relationship Id="rId786" Type="http://schemas.openxmlformats.org/officeDocument/2006/relationships/hyperlink" Target="https://talan.bank.gov.ua/get-user-certificate/RV8DCWDCY4sKxWeGnOUD" TargetMode="External"/><Relationship Id="rId993" Type="http://schemas.openxmlformats.org/officeDocument/2006/relationships/hyperlink" Target="https://talan.bank.gov.ua/get-user-certificate/RV8DCDbM7YW9ocj-0Nag" TargetMode="External"/><Relationship Id="rId341" Type="http://schemas.openxmlformats.org/officeDocument/2006/relationships/hyperlink" Target="https://talan.bank.gov.ua/get-user-certificate/RV8DCPY-2NoaoEmeP6TV" TargetMode="External"/><Relationship Id="rId439" Type="http://schemas.openxmlformats.org/officeDocument/2006/relationships/hyperlink" Target="https://talan.bank.gov.ua/get-user-certificate/RV8DCbYpw7zcmkYghw6b" TargetMode="External"/><Relationship Id="rId646" Type="http://schemas.openxmlformats.org/officeDocument/2006/relationships/hyperlink" Target="https://talan.bank.gov.ua/get-user-certificate/RV8DCTebGTA4QyQEU6zV" TargetMode="External"/><Relationship Id="rId1069" Type="http://schemas.openxmlformats.org/officeDocument/2006/relationships/hyperlink" Target="https://talan.bank.gov.ua/get-user-certificate/RV8DCwwUiB6fz9TJ6P8D" TargetMode="External"/><Relationship Id="rId1276" Type="http://schemas.openxmlformats.org/officeDocument/2006/relationships/hyperlink" Target="https://talan.bank.gov.ua/get-user-certificate/RV8DCc2kPGwnxUbYUwtU" TargetMode="External"/><Relationship Id="rId1483" Type="http://schemas.openxmlformats.org/officeDocument/2006/relationships/hyperlink" Target="https://talan.bank.gov.ua/get-user-certificate/RV8DCcstRt5IHfyHTDcy" TargetMode="External"/><Relationship Id="rId201" Type="http://schemas.openxmlformats.org/officeDocument/2006/relationships/hyperlink" Target="https://talan.bank.gov.ua/get-user-certificate/RV8DCV-j3NvgM_49xhiA" TargetMode="External"/><Relationship Id="rId506" Type="http://schemas.openxmlformats.org/officeDocument/2006/relationships/hyperlink" Target="https://talan.bank.gov.ua/get-user-certificate/RV8DCs_ErzEUfIoxwxcX" TargetMode="External"/><Relationship Id="rId853" Type="http://schemas.openxmlformats.org/officeDocument/2006/relationships/hyperlink" Target="https://talan.bank.gov.ua/get-user-certificate/RV8DCF3CPIqdC4g9n8h4" TargetMode="External"/><Relationship Id="rId1136" Type="http://schemas.openxmlformats.org/officeDocument/2006/relationships/hyperlink" Target="https://talan.bank.gov.ua/get-user-certificate/RV8DCJzeZ2RI4h5ckmBU" TargetMode="External"/><Relationship Id="rId713" Type="http://schemas.openxmlformats.org/officeDocument/2006/relationships/hyperlink" Target="https://talan.bank.gov.ua/get-user-certificate/RV8DC7Z4q9Y3uPdueA7r" TargetMode="External"/><Relationship Id="rId920" Type="http://schemas.openxmlformats.org/officeDocument/2006/relationships/hyperlink" Target="https://talan.bank.gov.ua/get-user-certificate/RV8DCKxKE-VcwvkTOWon" TargetMode="External"/><Relationship Id="rId1343" Type="http://schemas.openxmlformats.org/officeDocument/2006/relationships/hyperlink" Target="https://talan.bank.gov.ua/get-user-certificate/RV8DCpofr3p7mHauHTx1" TargetMode="External"/><Relationship Id="rId1550" Type="http://schemas.openxmlformats.org/officeDocument/2006/relationships/hyperlink" Target="https://talan.bank.gov.ua/get-user-certificate/RV8DCQN-ko_HphFfOgSF" TargetMode="External"/><Relationship Id="rId1648" Type="http://schemas.openxmlformats.org/officeDocument/2006/relationships/hyperlink" Target="https://talan.bank.gov.ua/get-user-certificate/NcfjeWRDGue_9jEi67BC" TargetMode="External"/><Relationship Id="rId1203" Type="http://schemas.openxmlformats.org/officeDocument/2006/relationships/hyperlink" Target="https://talan.bank.gov.ua/get-user-certificate/RV8DCgnBflysAbYp43gC" TargetMode="External"/><Relationship Id="rId1410" Type="http://schemas.openxmlformats.org/officeDocument/2006/relationships/hyperlink" Target="https://talan.bank.gov.ua/get-user-certificate/RV8DCG16UBKsOYKm4LH0" TargetMode="External"/><Relationship Id="rId1508" Type="http://schemas.openxmlformats.org/officeDocument/2006/relationships/hyperlink" Target="https://talan.bank.gov.ua/get-user-certificate/RV8DCyqyHwjvIIwdc4ei" TargetMode="External"/><Relationship Id="rId296" Type="http://schemas.openxmlformats.org/officeDocument/2006/relationships/hyperlink" Target="https://talan.bank.gov.ua/get-user-certificate/RV8DC0JwrzN_SyI5CB8v" TargetMode="External"/><Relationship Id="rId156" Type="http://schemas.openxmlformats.org/officeDocument/2006/relationships/hyperlink" Target="https://talan.bank.gov.ua/get-user-certificate/RV8DCwggjVUpRqg1Scc-" TargetMode="External"/><Relationship Id="rId363" Type="http://schemas.openxmlformats.org/officeDocument/2006/relationships/hyperlink" Target="https://talan.bank.gov.ua/get-user-certificate/RV8DCjYgBplfiipMsa-F" TargetMode="External"/><Relationship Id="rId570" Type="http://schemas.openxmlformats.org/officeDocument/2006/relationships/hyperlink" Target="https://talan.bank.gov.ua/get-user-certificate/RV8DCbMUKMKkjci2jMg_" TargetMode="External"/><Relationship Id="rId223" Type="http://schemas.openxmlformats.org/officeDocument/2006/relationships/hyperlink" Target="https://talan.bank.gov.ua/get-user-certificate/RV8DCU4hzuvY6Fd0rnOs" TargetMode="External"/><Relationship Id="rId430" Type="http://schemas.openxmlformats.org/officeDocument/2006/relationships/hyperlink" Target="https://talan.bank.gov.ua/get-user-certificate/RV8DCvLVZtcWT2lnYWtO" TargetMode="External"/><Relationship Id="rId668" Type="http://schemas.openxmlformats.org/officeDocument/2006/relationships/hyperlink" Target="https://talan.bank.gov.ua/get-user-certificate/RV8DCwrWOSJMeK1GQYB3" TargetMode="External"/><Relationship Id="rId875" Type="http://schemas.openxmlformats.org/officeDocument/2006/relationships/hyperlink" Target="https://talan.bank.gov.ua/get-user-certificate/RV8DCU0K6_9Ag8wtZRnl" TargetMode="External"/><Relationship Id="rId1060" Type="http://schemas.openxmlformats.org/officeDocument/2006/relationships/hyperlink" Target="https://talan.bank.gov.ua/get-user-certificate/RV8DCC-ICEPSSsj_0y8t" TargetMode="External"/><Relationship Id="rId1298" Type="http://schemas.openxmlformats.org/officeDocument/2006/relationships/hyperlink" Target="https://talan.bank.gov.ua/get-user-certificate/RV8DCEVaMan8H4is4upF" TargetMode="External"/><Relationship Id="rId528" Type="http://schemas.openxmlformats.org/officeDocument/2006/relationships/hyperlink" Target="https://talan.bank.gov.ua/get-user-certificate/RV8DC2pokSiFxMD2Fam3" TargetMode="External"/><Relationship Id="rId735" Type="http://schemas.openxmlformats.org/officeDocument/2006/relationships/hyperlink" Target="https://talan.bank.gov.ua/get-user-certificate/RV8DCoco3q-7jA5ngfv1" TargetMode="External"/><Relationship Id="rId942" Type="http://schemas.openxmlformats.org/officeDocument/2006/relationships/hyperlink" Target="https://talan.bank.gov.ua/get-user-certificate/RV8DCf9Jg7yokab34Xpn" TargetMode="External"/><Relationship Id="rId1158" Type="http://schemas.openxmlformats.org/officeDocument/2006/relationships/hyperlink" Target="https://talan.bank.gov.ua/get-user-certificate/RV8DCZT5ce3_f3mnOXAm" TargetMode="External"/><Relationship Id="rId1365" Type="http://schemas.openxmlformats.org/officeDocument/2006/relationships/hyperlink" Target="https://talan.bank.gov.ua/get-user-certificate/RV8DCdBbQSDpijCUyflC" TargetMode="External"/><Relationship Id="rId1572" Type="http://schemas.openxmlformats.org/officeDocument/2006/relationships/hyperlink" Target="https://talan.bank.gov.ua/get-user-certificate/RV8DC_9x5f80CMAqb3Oq" TargetMode="External"/><Relationship Id="rId1018" Type="http://schemas.openxmlformats.org/officeDocument/2006/relationships/hyperlink" Target="https://talan.bank.gov.ua/get-user-certificate/RV8DCjPjSzvyTb7h6aWe" TargetMode="External"/><Relationship Id="rId1225" Type="http://schemas.openxmlformats.org/officeDocument/2006/relationships/hyperlink" Target="https://talan.bank.gov.ua/get-user-certificate/RV8DCcWIElv7TicpitED" TargetMode="External"/><Relationship Id="rId1432" Type="http://schemas.openxmlformats.org/officeDocument/2006/relationships/hyperlink" Target="https://talan.bank.gov.ua/get-user-certificate/RV8DC4nNafecrcm5ZCBs" TargetMode="External"/><Relationship Id="rId71" Type="http://schemas.openxmlformats.org/officeDocument/2006/relationships/hyperlink" Target="https://talan.bank.gov.ua/get-user-certificate/RV8DC6iuK1dGADXxmWrf" TargetMode="External"/><Relationship Id="rId802" Type="http://schemas.openxmlformats.org/officeDocument/2006/relationships/hyperlink" Target="https://talan.bank.gov.ua/get-user-certificate/RV8DCsDrtPi0zOk_4nwG" TargetMode="External"/><Relationship Id="rId29" Type="http://schemas.openxmlformats.org/officeDocument/2006/relationships/hyperlink" Target="https://talan.bank.gov.ua/get-user-certificate/RV8DCBVXf4NlSeaYsLbh" TargetMode="External"/><Relationship Id="rId178" Type="http://schemas.openxmlformats.org/officeDocument/2006/relationships/hyperlink" Target="https://talan.bank.gov.ua/get-user-certificate/RV8DCxv0IWNq_ujyaozO" TargetMode="External"/><Relationship Id="rId385" Type="http://schemas.openxmlformats.org/officeDocument/2006/relationships/hyperlink" Target="https://talan.bank.gov.ua/get-user-certificate/RV8DCuGEox6hFR1XjsMU" TargetMode="External"/><Relationship Id="rId592" Type="http://schemas.openxmlformats.org/officeDocument/2006/relationships/hyperlink" Target="https://talan.bank.gov.ua/get-user-certificate/RV8DCWNtV3vZ7HDx-AhX" TargetMode="External"/><Relationship Id="rId245" Type="http://schemas.openxmlformats.org/officeDocument/2006/relationships/hyperlink" Target="https://talan.bank.gov.ua/get-user-certificate/RV8DClPpcDkGODNwg_ri" TargetMode="External"/><Relationship Id="rId452" Type="http://schemas.openxmlformats.org/officeDocument/2006/relationships/hyperlink" Target="https://talan.bank.gov.ua/get-user-certificate/RV8DCL9SZzLwx67ibgpI" TargetMode="External"/><Relationship Id="rId897" Type="http://schemas.openxmlformats.org/officeDocument/2006/relationships/hyperlink" Target="https://talan.bank.gov.ua/get-user-certificate/RV8DCYS3rYC3AMsniMrt" TargetMode="External"/><Relationship Id="rId1082" Type="http://schemas.openxmlformats.org/officeDocument/2006/relationships/hyperlink" Target="https://talan.bank.gov.ua/get-user-certificate/RV8DCnvEy9ABJW0UwTMw" TargetMode="External"/><Relationship Id="rId105" Type="http://schemas.openxmlformats.org/officeDocument/2006/relationships/hyperlink" Target="https://talan.bank.gov.ua/get-user-certificate/RV8DCUPvgp3I16K1p1Zw" TargetMode="External"/><Relationship Id="rId312" Type="http://schemas.openxmlformats.org/officeDocument/2006/relationships/hyperlink" Target="https://talan.bank.gov.ua/get-user-certificate/RV8DC-ki1m4DCBiiNvm7" TargetMode="External"/><Relationship Id="rId757" Type="http://schemas.openxmlformats.org/officeDocument/2006/relationships/hyperlink" Target="https://talan.bank.gov.ua/get-user-certificate/RV8DCI9MftZuD0hTJa_y" TargetMode="External"/><Relationship Id="rId964" Type="http://schemas.openxmlformats.org/officeDocument/2006/relationships/hyperlink" Target="https://talan.bank.gov.ua/get-user-certificate/RV8DCWLH0NXhiY6Lt088" TargetMode="External"/><Relationship Id="rId1387" Type="http://schemas.openxmlformats.org/officeDocument/2006/relationships/hyperlink" Target="https://talan.bank.gov.ua/get-user-certificate/RV8DCuFFhYV5eyfKZbPE" TargetMode="External"/><Relationship Id="rId1594" Type="http://schemas.openxmlformats.org/officeDocument/2006/relationships/hyperlink" Target="https://talan.bank.gov.ua/get-user-certificate/RV8DCEgczrY7_e8IQXi7" TargetMode="External"/><Relationship Id="rId93" Type="http://schemas.openxmlformats.org/officeDocument/2006/relationships/hyperlink" Target="https://talan.bank.gov.ua/get-user-certificate/RV8DCH8VbRkojTSUkgvu" TargetMode="External"/><Relationship Id="rId617" Type="http://schemas.openxmlformats.org/officeDocument/2006/relationships/hyperlink" Target="https://talan.bank.gov.ua/get-user-certificate/RV8DCdQqtBg0B_2KxAkc" TargetMode="External"/><Relationship Id="rId824" Type="http://schemas.openxmlformats.org/officeDocument/2006/relationships/hyperlink" Target="https://talan.bank.gov.ua/get-user-certificate/RV8DCZDMuxolphF29up3" TargetMode="External"/><Relationship Id="rId1247" Type="http://schemas.openxmlformats.org/officeDocument/2006/relationships/hyperlink" Target="https://talan.bank.gov.ua/get-user-certificate/RV8DCwEpqcDe3jmBEZRv" TargetMode="External"/><Relationship Id="rId1454" Type="http://schemas.openxmlformats.org/officeDocument/2006/relationships/hyperlink" Target="https://talan.bank.gov.ua/get-user-certificate/RV8DC1zZpDY1YxRz4-Va" TargetMode="External"/><Relationship Id="rId1661" Type="http://schemas.openxmlformats.org/officeDocument/2006/relationships/hyperlink" Target="https://talan.bank.gov.ua/get-user-certificate/NcfjeHoVyMGSaKxOdB2q" TargetMode="External"/><Relationship Id="rId1107" Type="http://schemas.openxmlformats.org/officeDocument/2006/relationships/hyperlink" Target="https://talan.bank.gov.ua/get-user-certificate/RV8DCGQnbbJr5CqpyoZd" TargetMode="External"/><Relationship Id="rId1314" Type="http://schemas.openxmlformats.org/officeDocument/2006/relationships/hyperlink" Target="https://talan.bank.gov.ua/get-user-certificate/RV8DCtaVD-jwczufsw0m" TargetMode="External"/><Relationship Id="rId1521" Type="http://schemas.openxmlformats.org/officeDocument/2006/relationships/hyperlink" Target="https://talan.bank.gov.ua/get-user-certificate/RV8DCUuxdO_IyLJmzPsC" TargetMode="External"/><Relationship Id="rId1619" Type="http://schemas.openxmlformats.org/officeDocument/2006/relationships/hyperlink" Target="https://talan.bank.gov.ua/get-user-certificate/RV8DCx18WKc3zM-Gnqyx" TargetMode="External"/><Relationship Id="rId20" Type="http://schemas.openxmlformats.org/officeDocument/2006/relationships/hyperlink" Target="https://talan.bank.gov.ua/get-user-certificate/RV8DCylMC4IGqwfyil0E" TargetMode="External"/><Relationship Id="rId267" Type="http://schemas.openxmlformats.org/officeDocument/2006/relationships/hyperlink" Target="https://talan.bank.gov.ua/get-user-certificate/RV8DCtW1i3Zuf5XUImzw" TargetMode="External"/><Relationship Id="rId474" Type="http://schemas.openxmlformats.org/officeDocument/2006/relationships/hyperlink" Target="https://talan.bank.gov.ua/get-user-certificate/RV8DC8MQTwnJ18EDVpBM" TargetMode="External"/><Relationship Id="rId127" Type="http://schemas.openxmlformats.org/officeDocument/2006/relationships/hyperlink" Target="https://talan.bank.gov.ua/get-user-certificate/RV8DCk9rLU04ohIya7WR" TargetMode="External"/><Relationship Id="rId681" Type="http://schemas.openxmlformats.org/officeDocument/2006/relationships/hyperlink" Target="https://talan.bank.gov.ua/get-user-certificate/RV8DCdmUQXLsPl-OnqSv" TargetMode="External"/><Relationship Id="rId779" Type="http://schemas.openxmlformats.org/officeDocument/2006/relationships/hyperlink" Target="https://talan.bank.gov.ua/get-user-certificate/RV8DC-L-tmzCtyohhncm" TargetMode="External"/><Relationship Id="rId986" Type="http://schemas.openxmlformats.org/officeDocument/2006/relationships/hyperlink" Target="https://talan.bank.gov.ua/get-user-certificate/RV8DCwSc-dIa53ofFFgi" TargetMode="External"/><Relationship Id="rId334" Type="http://schemas.openxmlformats.org/officeDocument/2006/relationships/hyperlink" Target="https://talan.bank.gov.ua/get-user-certificate/RV8DC_3n22hjtFctpZuk" TargetMode="External"/><Relationship Id="rId541" Type="http://schemas.openxmlformats.org/officeDocument/2006/relationships/hyperlink" Target="https://talan.bank.gov.ua/get-user-certificate/RV8DCriHnh14FjPAklSz" TargetMode="External"/><Relationship Id="rId639" Type="http://schemas.openxmlformats.org/officeDocument/2006/relationships/hyperlink" Target="https://talan.bank.gov.ua/get-user-certificate/RV8DCDyBDbkzRG9-SegI" TargetMode="External"/><Relationship Id="rId1171" Type="http://schemas.openxmlformats.org/officeDocument/2006/relationships/hyperlink" Target="https://talan.bank.gov.ua/get-user-certificate/RV8DC2YgWz1rxfcTk77s" TargetMode="External"/><Relationship Id="rId1269" Type="http://schemas.openxmlformats.org/officeDocument/2006/relationships/hyperlink" Target="https://talan.bank.gov.ua/get-user-certificate/RV8DCeZsv7aXXVMEVU4Y" TargetMode="External"/><Relationship Id="rId1476" Type="http://schemas.openxmlformats.org/officeDocument/2006/relationships/hyperlink" Target="https://talan.bank.gov.ua/get-user-certificate/RV8DCyohksG0mkE07TJV" TargetMode="External"/><Relationship Id="rId401" Type="http://schemas.openxmlformats.org/officeDocument/2006/relationships/hyperlink" Target="https://talan.bank.gov.ua/get-user-certificate/RV8DC43Slik3EUdDBpqy" TargetMode="External"/><Relationship Id="rId846" Type="http://schemas.openxmlformats.org/officeDocument/2006/relationships/hyperlink" Target="https://talan.bank.gov.ua/get-user-certificate/RV8DC55_zMdC_33l9Ykh" TargetMode="External"/><Relationship Id="rId1031" Type="http://schemas.openxmlformats.org/officeDocument/2006/relationships/hyperlink" Target="https://talan.bank.gov.ua/get-user-certificate/RV8DCN9GWCjPS4hWOhlC" TargetMode="External"/><Relationship Id="rId1129" Type="http://schemas.openxmlformats.org/officeDocument/2006/relationships/hyperlink" Target="https://talan.bank.gov.ua/get-user-certificate/RV8DC2e9sNq6nujqVCXj" TargetMode="External"/><Relationship Id="rId706" Type="http://schemas.openxmlformats.org/officeDocument/2006/relationships/hyperlink" Target="https://talan.bank.gov.ua/get-user-certificate/RV8DCn_SjLMpSIkCLG2J" TargetMode="External"/><Relationship Id="rId913" Type="http://schemas.openxmlformats.org/officeDocument/2006/relationships/hyperlink" Target="https://talan.bank.gov.ua/get-user-certificate/RV8DCfZTllArFIucOl9c" TargetMode="External"/><Relationship Id="rId1336" Type="http://schemas.openxmlformats.org/officeDocument/2006/relationships/hyperlink" Target="https://talan.bank.gov.ua/get-user-certificate/RV8DCbOdTSH14VZmh4GQ" TargetMode="External"/><Relationship Id="rId1543" Type="http://schemas.openxmlformats.org/officeDocument/2006/relationships/hyperlink" Target="https://talan.bank.gov.ua/get-user-certificate/RV8DCnVCkcwLrqMy0k8R" TargetMode="External"/><Relationship Id="rId42" Type="http://schemas.openxmlformats.org/officeDocument/2006/relationships/hyperlink" Target="https://talan.bank.gov.ua/get-user-certificate/RV8DCcM0oPSOX-DyFIxx" TargetMode="External"/><Relationship Id="rId1403" Type="http://schemas.openxmlformats.org/officeDocument/2006/relationships/hyperlink" Target="https://talan.bank.gov.ua/get-user-certificate/RV8DCrvp81K-Q6L-GuN7" TargetMode="External"/><Relationship Id="rId1610" Type="http://schemas.openxmlformats.org/officeDocument/2006/relationships/hyperlink" Target="https://talan.bank.gov.ua/get-user-certificate/RV8DCnr5NJ4_un0FMcG3" TargetMode="External"/><Relationship Id="rId191" Type="http://schemas.openxmlformats.org/officeDocument/2006/relationships/hyperlink" Target="https://talan.bank.gov.ua/get-user-certificate/RV8DCQlCPii-mA9MdL1G" TargetMode="External"/><Relationship Id="rId289" Type="http://schemas.openxmlformats.org/officeDocument/2006/relationships/hyperlink" Target="https://talan.bank.gov.ua/get-user-certificate/RV8DC6uMGGUTv4a_fTq3" TargetMode="External"/><Relationship Id="rId496" Type="http://schemas.openxmlformats.org/officeDocument/2006/relationships/hyperlink" Target="https://talan.bank.gov.ua/get-user-certificate/RV8DCUDwCsW4qrfj6O91" TargetMode="External"/><Relationship Id="rId149" Type="http://schemas.openxmlformats.org/officeDocument/2006/relationships/hyperlink" Target="https://talan.bank.gov.ua/get-user-certificate/RV8DC4bFp2xLi-QAMzmX" TargetMode="External"/><Relationship Id="rId356" Type="http://schemas.openxmlformats.org/officeDocument/2006/relationships/hyperlink" Target="https://talan.bank.gov.ua/get-user-certificate/RV8DCx4PmVDHKpjUNT5H" TargetMode="External"/><Relationship Id="rId563" Type="http://schemas.openxmlformats.org/officeDocument/2006/relationships/hyperlink" Target="https://talan.bank.gov.ua/get-user-certificate/RV8DCDjgeRB4iPxSa51n" TargetMode="External"/><Relationship Id="rId770" Type="http://schemas.openxmlformats.org/officeDocument/2006/relationships/hyperlink" Target="https://talan.bank.gov.ua/get-user-certificate/RV8DChaNw0opa8Kkxztc" TargetMode="External"/><Relationship Id="rId1193" Type="http://schemas.openxmlformats.org/officeDocument/2006/relationships/hyperlink" Target="https://talan.bank.gov.ua/get-user-certificate/RV8DCwdkkHm4u6MJmCVj" TargetMode="External"/><Relationship Id="rId216" Type="http://schemas.openxmlformats.org/officeDocument/2006/relationships/hyperlink" Target="https://talan.bank.gov.ua/get-user-certificate/RV8DCn2JKUn7tYK8KBSg" TargetMode="External"/><Relationship Id="rId423" Type="http://schemas.openxmlformats.org/officeDocument/2006/relationships/hyperlink" Target="https://talan.bank.gov.ua/get-user-certificate/RV8DCdCAPBDPM4q4hCZn" TargetMode="External"/><Relationship Id="rId868" Type="http://schemas.openxmlformats.org/officeDocument/2006/relationships/hyperlink" Target="https://talan.bank.gov.ua/get-user-certificate/RV8DCk1USB9wQMyKoAzW" TargetMode="External"/><Relationship Id="rId1053" Type="http://schemas.openxmlformats.org/officeDocument/2006/relationships/hyperlink" Target="https://talan.bank.gov.ua/get-user-certificate/RV8DCIwo9aqnIi-0AK-P" TargetMode="External"/><Relationship Id="rId1260" Type="http://schemas.openxmlformats.org/officeDocument/2006/relationships/hyperlink" Target="https://talan.bank.gov.ua/get-user-certificate/RV8DCMqRC7UEJx65ndq_" TargetMode="External"/><Relationship Id="rId1498" Type="http://schemas.openxmlformats.org/officeDocument/2006/relationships/hyperlink" Target="https://talan.bank.gov.ua/get-user-certificate/RV8DC6mjVkIhrdiNXgT5" TargetMode="External"/><Relationship Id="rId630" Type="http://schemas.openxmlformats.org/officeDocument/2006/relationships/hyperlink" Target="https://talan.bank.gov.ua/get-user-certificate/RV8DCYXbOFrmbhtvSNbl" TargetMode="External"/><Relationship Id="rId728" Type="http://schemas.openxmlformats.org/officeDocument/2006/relationships/hyperlink" Target="https://talan.bank.gov.ua/get-user-certificate/RV8DC_4cHAOTkh-7CiT5" TargetMode="External"/><Relationship Id="rId935" Type="http://schemas.openxmlformats.org/officeDocument/2006/relationships/hyperlink" Target="https://talan.bank.gov.ua/get-user-certificate/RV8DCv3k-6-GBVCTwuvn" TargetMode="External"/><Relationship Id="rId1358" Type="http://schemas.openxmlformats.org/officeDocument/2006/relationships/hyperlink" Target="https://talan.bank.gov.ua/get-user-certificate/RV8DCNfwW_y8t28G1FO5" TargetMode="External"/><Relationship Id="rId1565" Type="http://schemas.openxmlformats.org/officeDocument/2006/relationships/hyperlink" Target="https://talan.bank.gov.ua/get-user-certificate/RV8DC0Rseynx91f-GMTv" TargetMode="External"/><Relationship Id="rId64" Type="http://schemas.openxmlformats.org/officeDocument/2006/relationships/hyperlink" Target="https://talan.bank.gov.ua/get-user-certificate/RV8DCY_wE0NxMNw1RjOT" TargetMode="External"/><Relationship Id="rId1120" Type="http://schemas.openxmlformats.org/officeDocument/2006/relationships/hyperlink" Target="https://talan.bank.gov.ua/get-user-certificate/RV8DCmkkKjefPxgkE4z_" TargetMode="External"/><Relationship Id="rId1218" Type="http://schemas.openxmlformats.org/officeDocument/2006/relationships/hyperlink" Target="https://talan.bank.gov.ua/get-user-certificate/RV8DCdLSm7-ItFFROZFx" TargetMode="External"/><Relationship Id="rId1425" Type="http://schemas.openxmlformats.org/officeDocument/2006/relationships/hyperlink" Target="https://talan.bank.gov.ua/get-user-certificate/RV8DC5Sx9QfBpBqx6Dxx" TargetMode="External"/><Relationship Id="rId1632" Type="http://schemas.openxmlformats.org/officeDocument/2006/relationships/hyperlink" Target="https://talan.bank.gov.ua/get-user-certificate/RV8DCvmCF4vY3ZOa8CsF" TargetMode="External"/><Relationship Id="rId280" Type="http://schemas.openxmlformats.org/officeDocument/2006/relationships/hyperlink" Target="https://talan.bank.gov.ua/get-user-certificate/RV8DCXEoaPPOTbvVwjHG" TargetMode="External"/><Relationship Id="rId140" Type="http://schemas.openxmlformats.org/officeDocument/2006/relationships/hyperlink" Target="https://talan.bank.gov.ua/get-user-certificate/RV8DCfYzARqpwVG61HaU" TargetMode="External"/><Relationship Id="rId378" Type="http://schemas.openxmlformats.org/officeDocument/2006/relationships/hyperlink" Target="https://talan.bank.gov.ua/get-user-certificate/RV8DCa1DxvNvQPJ4-h2Y" TargetMode="External"/><Relationship Id="rId585" Type="http://schemas.openxmlformats.org/officeDocument/2006/relationships/hyperlink" Target="https://talan.bank.gov.ua/get-user-certificate/RV8DCEH5SSYuyY8tqkSZ" TargetMode="External"/><Relationship Id="rId792" Type="http://schemas.openxmlformats.org/officeDocument/2006/relationships/hyperlink" Target="https://talan.bank.gov.ua/get-user-certificate/RV8DChV8BxJt81YKLQ5t" TargetMode="External"/><Relationship Id="rId6" Type="http://schemas.openxmlformats.org/officeDocument/2006/relationships/hyperlink" Target="https://talan.bank.gov.ua/get-user-certificate/RV8DCDnu-ETIwqDckTCm" TargetMode="External"/><Relationship Id="rId238" Type="http://schemas.openxmlformats.org/officeDocument/2006/relationships/hyperlink" Target="https://talan.bank.gov.ua/get-user-certificate/RV8DCcO1KGQJOG0tlG15" TargetMode="External"/><Relationship Id="rId445" Type="http://schemas.openxmlformats.org/officeDocument/2006/relationships/hyperlink" Target="https://talan.bank.gov.ua/get-user-certificate/RV8DCjL9yvO6m-6zkHwP" TargetMode="External"/><Relationship Id="rId652" Type="http://schemas.openxmlformats.org/officeDocument/2006/relationships/hyperlink" Target="https://talan.bank.gov.ua/get-user-certificate/RV8DC5UuUUFSAFnEpddw" TargetMode="External"/><Relationship Id="rId1075" Type="http://schemas.openxmlformats.org/officeDocument/2006/relationships/hyperlink" Target="https://talan.bank.gov.ua/get-user-certificate/RV8DC-Ha5wGD3ovEI0RQ" TargetMode="External"/><Relationship Id="rId1282" Type="http://schemas.openxmlformats.org/officeDocument/2006/relationships/hyperlink" Target="https://talan.bank.gov.ua/get-user-certificate/RV8DCvjY0oXlXYuzXDde" TargetMode="External"/><Relationship Id="rId305" Type="http://schemas.openxmlformats.org/officeDocument/2006/relationships/hyperlink" Target="https://talan.bank.gov.ua/get-user-certificate/RV8DCUAniPas1tSeEZIs" TargetMode="External"/><Relationship Id="rId512" Type="http://schemas.openxmlformats.org/officeDocument/2006/relationships/hyperlink" Target="https://talan.bank.gov.ua/get-user-certificate/RV8DC9Vbkhq3uIzkRS7j" TargetMode="External"/><Relationship Id="rId957" Type="http://schemas.openxmlformats.org/officeDocument/2006/relationships/hyperlink" Target="https://talan.bank.gov.ua/get-user-certificate/RV8DCzjamqjzMcfFIMJ8" TargetMode="External"/><Relationship Id="rId1142" Type="http://schemas.openxmlformats.org/officeDocument/2006/relationships/hyperlink" Target="https://talan.bank.gov.ua/get-user-certificate/RV8DC0xtohgtXUKSNnPl" TargetMode="External"/><Relationship Id="rId1587" Type="http://schemas.openxmlformats.org/officeDocument/2006/relationships/hyperlink" Target="https://talan.bank.gov.ua/get-user-certificate/RV8DCoZGKENJ8MyTPPBm" TargetMode="External"/><Relationship Id="rId86" Type="http://schemas.openxmlformats.org/officeDocument/2006/relationships/hyperlink" Target="https://talan.bank.gov.ua/get-user-certificate/RV8DCAjUCr5yTE3aEgFZ" TargetMode="External"/><Relationship Id="rId817" Type="http://schemas.openxmlformats.org/officeDocument/2006/relationships/hyperlink" Target="https://talan.bank.gov.ua/get-user-certificate/RV8DCdNvS9Sn4RMObXra" TargetMode="External"/><Relationship Id="rId1002" Type="http://schemas.openxmlformats.org/officeDocument/2006/relationships/hyperlink" Target="https://talan.bank.gov.ua/get-user-certificate/RV8DCUKhvdjc0TmFaxDw" TargetMode="External"/><Relationship Id="rId1447" Type="http://schemas.openxmlformats.org/officeDocument/2006/relationships/hyperlink" Target="https://talan.bank.gov.ua/get-user-certificate/RV8DCy8jtumwLoUJmw_E" TargetMode="External"/><Relationship Id="rId1654" Type="http://schemas.openxmlformats.org/officeDocument/2006/relationships/hyperlink" Target="https://talan.bank.gov.ua/get-user-certificate/NcfjesgOuLvOozYJfHxY" TargetMode="External"/><Relationship Id="rId1307" Type="http://schemas.openxmlformats.org/officeDocument/2006/relationships/hyperlink" Target="https://talan.bank.gov.ua/get-user-certificate/RV8DCPsEqj1O_mjqcNTU" TargetMode="External"/><Relationship Id="rId1514" Type="http://schemas.openxmlformats.org/officeDocument/2006/relationships/hyperlink" Target="https://talan.bank.gov.ua/get-user-certificate/RV8DCJJD7rEiQZsk-Ya4" TargetMode="External"/><Relationship Id="rId13" Type="http://schemas.openxmlformats.org/officeDocument/2006/relationships/hyperlink" Target="https://talan.bank.gov.ua/get-user-certificate/RV8DCPH-Hp3CVgLQQKmI" TargetMode="External"/><Relationship Id="rId162" Type="http://schemas.openxmlformats.org/officeDocument/2006/relationships/hyperlink" Target="https://talan.bank.gov.ua/get-user-certificate/RV8DCfwf_bQN2bHgR1j0" TargetMode="External"/><Relationship Id="rId467" Type="http://schemas.openxmlformats.org/officeDocument/2006/relationships/hyperlink" Target="https://talan.bank.gov.ua/get-user-certificate/RV8DCDSj7xdYlIq-3pEn" TargetMode="External"/><Relationship Id="rId1097" Type="http://schemas.openxmlformats.org/officeDocument/2006/relationships/hyperlink" Target="https://talan.bank.gov.ua/get-user-certificate/RV8DCZikZar9ee95QlPg" TargetMode="External"/><Relationship Id="rId674" Type="http://schemas.openxmlformats.org/officeDocument/2006/relationships/hyperlink" Target="https://talan.bank.gov.ua/get-user-certificate/RV8DCV93A5rpgv5L7LGo" TargetMode="External"/><Relationship Id="rId881" Type="http://schemas.openxmlformats.org/officeDocument/2006/relationships/hyperlink" Target="https://talan.bank.gov.ua/get-user-certificate/RV8DCgEE9mzdWTKGIX9H" TargetMode="External"/><Relationship Id="rId979" Type="http://schemas.openxmlformats.org/officeDocument/2006/relationships/hyperlink" Target="https://talan.bank.gov.ua/get-user-certificate/RV8DC_KyEiJ3hFAt4Mra" TargetMode="External"/><Relationship Id="rId327" Type="http://schemas.openxmlformats.org/officeDocument/2006/relationships/hyperlink" Target="https://talan.bank.gov.ua/get-user-certificate/RV8DCG9C5e4pG_SZ0aIc" TargetMode="External"/><Relationship Id="rId534" Type="http://schemas.openxmlformats.org/officeDocument/2006/relationships/hyperlink" Target="https://talan.bank.gov.ua/get-user-certificate/RV8DC4IUeWjAEGLABEJm" TargetMode="External"/><Relationship Id="rId741" Type="http://schemas.openxmlformats.org/officeDocument/2006/relationships/hyperlink" Target="https://talan.bank.gov.ua/get-user-certificate/RV8DCZMlXkx44klXTxXE" TargetMode="External"/><Relationship Id="rId839" Type="http://schemas.openxmlformats.org/officeDocument/2006/relationships/hyperlink" Target="https://talan.bank.gov.ua/get-user-certificate/RV8DC054f8M1rTzh5QDH" TargetMode="External"/><Relationship Id="rId1164" Type="http://schemas.openxmlformats.org/officeDocument/2006/relationships/hyperlink" Target="https://talan.bank.gov.ua/get-user-certificate/RV8DC21NUDaVU_IDss1m" TargetMode="External"/><Relationship Id="rId1371" Type="http://schemas.openxmlformats.org/officeDocument/2006/relationships/hyperlink" Target="https://talan.bank.gov.ua/get-user-certificate/RV8DC-WK8nkap7xcTkjF" TargetMode="External"/><Relationship Id="rId1469" Type="http://schemas.openxmlformats.org/officeDocument/2006/relationships/hyperlink" Target="https://talan.bank.gov.ua/get-user-certificate/RV8DC9mU3FYN1hnQqoPh" TargetMode="External"/><Relationship Id="rId601" Type="http://schemas.openxmlformats.org/officeDocument/2006/relationships/hyperlink" Target="https://talan.bank.gov.ua/get-user-certificate/RV8DCQfyz9XIfiDDNt9r" TargetMode="External"/><Relationship Id="rId1024" Type="http://schemas.openxmlformats.org/officeDocument/2006/relationships/hyperlink" Target="https://talan.bank.gov.ua/get-user-certificate/RV8DCKR-H3TBdGEJSS8y" TargetMode="External"/><Relationship Id="rId1231" Type="http://schemas.openxmlformats.org/officeDocument/2006/relationships/hyperlink" Target="https://talan.bank.gov.ua/get-user-certificate/RV8DCpkFyR3XJEC-FgE9" TargetMode="External"/><Relationship Id="rId1676" Type="http://schemas.openxmlformats.org/officeDocument/2006/relationships/hyperlink" Target="https://talan.bank.gov.ua/get-user-certificate/lbhj9vfidUHu5lI5rvbS" TargetMode="External"/><Relationship Id="rId906" Type="http://schemas.openxmlformats.org/officeDocument/2006/relationships/hyperlink" Target="https://talan.bank.gov.ua/get-user-certificate/RV8DCNDZuAGG8gWxfhej" TargetMode="External"/><Relationship Id="rId1329" Type="http://schemas.openxmlformats.org/officeDocument/2006/relationships/hyperlink" Target="https://talan.bank.gov.ua/get-user-certificate/RV8DCEG5f_nE8b2A49LO" TargetMode="External"/><Relationship Id="rId1536" Type="http://schemas.openxmlformats.org/officeDocument/2006/relationships/hyperlink" Target="https://talan.bank.gov.ua/get-user-certificate/RV8DCXTkkNKacxAJgQyk" TargetMode="External"/><Relationship Id="rId35" Type="http://schemas.openxmlformats.org/officeDocument/2006/relationships/hyperlink" Target="https://talan.bank.gov.ua/get-user-certificate/RV8DClAt0u__O9lc1yJx" TargetMode="External"/><Relationship Id="rId1603" Type="http://schemas.openxmlformats.org/officeDocument/2006/relationships/hyperlink" Target="https://talan.bank.gov.ua/get-user-certificate/RV8DCHs8OU65IR9We5Ki" TargetMode="External"/><Relationship Id="rId184" Type="http://schemas.openxmlformats.org/officeDocument/2006/relationships/hyperlink" Target="https://talan.bank.gov.ua/get-user-certificate/RV8DCZHs4dvAuUgrjwHj" TargetMode="External"/><Relationship Id="rId391" Type="http://schemas.openxmlformats.org/officeDocument/2006/relationships/hyperlink" Target="https://talan.bank.gov.ua/get-user-certificate/RV8DCI_UikN1M2f77zuR" TargetMode="External"/><Relationship Id="rId251" Type="http://schemas.openxmlformats.org/officeDocument/2006/relationships/hyperlink" Target="https://talan.bank.gov.ua/get-user-certificate/RV8DCFfTaNr6yLn6Oabv" TargetMode="External"/><Relationship Id="rId489" Type="http://schemas.openxmlformats.org/officeDocument/2006/relationships/hyperlink" Target="https://talan.bank.gov.ua/get-user-certificate/RV8DCwMOsSeQR4e3KE1u" TargetMode="External"/><Relationship Id="rId696" Type="http://schemas.openxmlformats.org/officeDocument/2006/relationships/hyperlink" Target="https://talan.bank.gov.ua/get-user-certificate/RV8DCvkcWIZdTUQfwPHp" TargetMode="External"/><Relationship Id="rId349" Type="http://schemas.openxmlformats.org/officeDocument/2006/relationships/hyperlink" Target="https://talan.bank.gov.ua/get-user-certificate/RV8DCa8_EEJJ6W6PsriE" TargetMode="External"/><Relationship Id="rId556" Type="http://schemas.openxmlformats.org/officeDocument/2006/relationships/hyperlink" Target="https://talan.bank.gov.ua/get-user-certificate/RV8DCEfuw5GPu7FiPJ7N" TargetMode="External"/><Relationship Id="rId763" Type="http://schemas.openxmlformats.org/officeDocument/2006/relationships/hyperlink" Target="https://talan.bank.gov.ua/get-user-certificate/RV8DCEATdCwCYPYR28Ep" TargetMode="External"/><Relationship Id="rId1186" Type="http://schemas.openxmlformats.org/officeDocument/2006/relationships/hyperlink" Target="https://talan.bank.gov.ua/get-user-certificate/RV8DCUpHGV0j2RLRu1r5" TargetMode="External"/><Relationship Id="rId1393" Type="http://schemas.openxmlformats.org/officeDocument/2006/relationships/hyperlink" Target="https://talan.bank.gov.ua/get-user-certificate/RV8DCJTpzpMhRF5kYhiR" TargetMode="External"/><Relationship Id="rId111" Type="http://schemas.openxmlformats.org/officeDocument/2006/relationships/hyperlink" Target="https://talan.bank.gov.ua/get-user-certificate/RV8DCSv_Nq96S08Jny8a" TargetMode="External"/><Relationship Id="rId209" Type="http://schemas.openxmlformats.org/officeDocument/2006/relationships/hyperlink" Target="https://talan.bank.gov.ua/get-user-certificate/RV8DC5gR6t7_xajUBCBE" TargetMode="External"/><Relationship Id="rId416" Type="http://schemas.openxmlformats.org/officeDocument/2006/relationships/hyperlink" Target="https://talan.bank.gov.ua/get-user-certificate/RV8DCG-Inaxl7LvXp2vW" TargetMode="External"/><Relationship Id="rId970" Type="http://schemas.openxmlformats.org/officeDocument/2006/relationships/hyperlink" Target="https://talan.bank.gov.ua/get-user-certificate/RV8DC9n_uH8WrgzzgeQa" TargetMode="External"/><Relationship Id="rId1046" Type="http://schemas.openxmlformats.org/officeDocument/2006/relationships/hyperlink" Target="https://talan.bank.gov.ua/get-user-certificate/RV8DC2wgFNITmuUPHBFT" TargetMode="External"/><Relationship Id="rId1253" Type="http://schemas.openxmlformats.org/officeDocument/2006/relationships/hyperlink" Target="https://talan.bank.gov.ua/get-user-certificate/RV8DChCHLaEFriJ3pgHF" TargetMode="External"/><Relationship Id="rId623" Type="http://schemas.openxmlformats.org/officeDocument/2006/relationships/hyperlink" Target="https://talan.bank.gov.ua/get-user-certificate/RV8DCZse8jASxR9Hh7IF" TargetMode="External"/><Relationship Id="rId830" Type="http://schemas.openxmlformats.org/officeDocument/2006/relationships/hyperlink" Target="https://talan.bank.gov.ua/get-user-certificate/RV8DC3tVoX2Gzd4IpClT" TargetMode="External"/><Relationship Id="rId928" Type="http://schemas.openxmlformats.org/officeDocument/2006/relationships/hyperlink" Target="https://talan.bank.gov.ua/get-user-certificate/RV8DCfOP-ABQ86NAPx9j" TargetMode="External"/><Relationship Id="rId1460" Type="http://schemas.openxmlformats.org/officeDocument/2006/relationships/hyperlink" Target="https://talan.bank.gov.ua/get-user-certificate/RV8DC3ILuTo086p2FvyC" TargetMode="External"/><Relationship Id="rId1558" Type="http://schemas.openxmlformats.org/officeDocument/2006/relationships/hyperlink" Target="https://talan.bank.gov.ua/get-user-certificate/RV8DCCELdH9dKTBgZBi9" TargetMode="External"/><Relationship Id="rId57" Type="http://schemas.openxmlformats.org/officeDocument/2006/relationships/hyperlink" Target="https://talan.bank.gov.ua/get-user-certificate/RV8DChsaS0zWUCJPW534" TargetMode="External"/><Relationship Id="rId1113" Type="http://schemas.openxmlformats.org/officeDocument/2006/relationships/hyperlink" Target="https://talan.bank.gov.ua/get-user-certificate/RV8DCvBeIhZbxndqFWXT" TargetMode="External"/><Relationship Id="rId1320" Type="http://schemas.openxmlformats.org/officeDocument/2006/relationships/hyperlink" Target="https://talan.bank.gov.ua/get-user-certificate/RV8DCPHB-OrX059C0l2C" TargetMode="External"/><Relationship Id="rId1418" Type="http://schemas.openxmlformats.org/officeDocument/2006/relationships/hyperlink" Target="https://talan.bank.gov.ua/get-user-certificate/RV8DCHjphnembGzJ2DQu" TargetMode="External"/><Relationship Id="rId1625" Type="http://schemas.openxmlformats.org/officeDocument/2006/relationships/hyperlink" Target="https://talan.bank.gov.ua/get-user-certificate/RV8DCWwhXuwY9y-jQmlk" TargetMode="External"/><Relationship Id="rId273" Type="http://schemas.openxmlformats.org/officeDocument/2006/relationships/hyperlink" Target="https://talan.bank.gov.ua/get-user-certificate/RV8DC3AHaSZEWzSoSIaK" TargetMode="External"/><Relationship Id="rId480" Type="http://schemas.openxmlformats.org/officeDocument/2006/relationships/hyperlink" Target="https://talan.bank.gov.ua/get-user-certificate/RV8DCnU1t9kgov3Sg6Dr" TargetMode="External"/><Relationship Id="rId133" Type="http://schemas.openxmlformats.org/officeDocument/2006/relationships/hyperlink" Target="https://talan.bank.gov.ua/get-user-certificate/RV8DCR18T7DY8GNL7oc1" TargetMode="External"/><Relationship Id="rId340" Type="http://schemas.openxmlformats.org/officeDocument/2006/relationships/hyperlink" Target="https://talan.bank.gov.ua/get-user-certificate/RV8DCjL0JkQtfUbdpUsF" TargetMode="External"/><Relationship Id="rId578" Type="http://schemas.openxmlformats.org/officeDocument/2006/relationships/hyperlink" Target="https://talan.bank.gov.ua/get-user-certificate/RV8DCSR_ypHrdd9l5h-G" TargetMode="External"/><Relationship Id="rId785" Type="http://schemas.openxmlformats.org/officeDocument/2006/relationships/hyperlink" Target="https://talan.bank.gov.ua/get-user-certificate/RV8DC7voKbFUJrDcNtDU" TargetMode="External"/><Relationship Id="rId992" Type="http://schemas.openxmlformats.org/officeDocument/2006/relationships/hyperlink" Target="https://talan.bank.gov.ua/get-user-certificate/RV8DCo3tjIg2cshJ9ojI" TargetMode="External"/><Relationship Id="rId200" Type="http://schemas.openxmlformats.org/officeDocument/2006/relationships/hyperlink" Target="https://talan.bank.gov.ua/get-user-certificate/RV8DCjYa7rGXM424FUnd" TargetMode="External"/><Relationship Id="rId438" Type="http://schemas.openxmlformats.org/officeDocument/2006/relationships/hyperlink" Target="https://talan.bank.gov.ua/get-user-certificate/RV8DCaea89ZR9AUhJQyi" TargetMode="External"/><Relationship Id="rId645" Type="http://schemas.openxmlformats.org/officeDocument/2006/relationships/hyperlink" Target="https://talan.bank.gov.ua/get-user-certificate/RV8DC3i5XNq1MiaG6ohN" TargetMode="External"/><Relationship Id="rId852" Type="http://schemas.openxmlformats.org/officeDocument/2006/relationships/hyperlink" Target="https://talan.bank.gov.ua/get-user-certificate/RV8DCe7ACU1tTwEM21R6" TargetMode="External"/><Relationship Id="rId1068" Type="http://schemas.openxmlformats.org/officeDocument/2006/relationships/hyperlink" Target="https://talan.bank.gov.ua/get-user-certificate/RV8DCLu_RBwMyQuKp2DP" TargetMode="External"/><Relationship Id="rId1275" Type="http://schemas.openxmlformats.org/officeDocument/2006/relationships/hyperlink" Target="https://talan.bank.gov.ua/get-user-certificate/RV8DC-mDLIXswarpfBAf" TargetMode="External"/><Relationship Id="rId1482" Type="http://schemas.openxmlformats.org/officeDocument/2006/relationships/hyperlink" Target="https://talan.bank.gov.ua/get-user-certificate/RV8DCT79pHZbdgpBW5z2" TargetMode="External"/><Relationship Id="rId505" Type="http://schemas.openxmlformats.org/officeDocument/2006/relationships/hyperlink" Target="https://talan.bank.gov.ua/get-user-certificate/RV8DCTi7o4geOtWtnnZr" TargetMode="External"/><Relationship Id="rId712" Type="http://schemas.openxmlformats.org/officeDocument/2006/relationships/hyperlink" Target="https://talan.bank.gov.ua/get-user-certificate/RV8DCNT42Gm7jjURRXsq" TargetMode="External"/><Relationship Id="rId1135" Type="http://schemas.openxmlformats.org/officeDocument/2006/relationships/hyperlink" Target="https://talan.bank.gov.ua/get-user-certificate/RV8DCA5A_dQPOEGrNZO4" TargetMode="External"/><Relationship Id="rId1342" Type="http://schemas.openxmlformats.org/officeDocument/2006/relationships/hyperlink" Target="https://talan.bank.gov.ua/get-user-certificate/RV8DC3V24wAT_D1Dy405" TargetMode="External"/><Relationship Id="rId79" Type="http://schemas.openxmlformats.org/officeDocument/2006/relationships/hyperlink" Target="https://talan.bank.gov.ua/get-user-certificate/RV8DC6E6dG0Nqzg8c2u6" TargetMode="External"/><Relationship Id="rId1202" Type="http://schemas.openxmlformats.org/officeDocument/2006/relationships/hyperlink" Target="https://talan.bank.gov.ua/get-user-certificate/RV8DC76rdKaRGYrKDWw6" TargetMode="External"/><Relationship Id="rId1647" Type="http://schemas.openxmlformats.org/officeDocument/2006/relationships/hyperlink" Target="https://talan.bank.gov.ua/get-user-certificate/NcfjeU5AkcFGXzx38pX4" TargetMode="External"/><Relationship Id="rId1507" Type="http://schemas.openxmlformats.org/officeDocument/2006/relationships/hyperlink" Target="https://talan.bank.gov.ua/get-user-certificate/RV8DC6ZSIFktKTQlUEXX" TargetMode="External"/><Relationship Id="rId295" Type="http://schemas.openxmlformats.org/officeDocument/2006/relationships/hyperlink" Target="https://talan.bank.gov.ua/get-user-certificate/RV8DCdOSfm8AM_YoIcLy" TargetMode="External"/><Relationship Id="rId155" Type="http://schemas.openxmlformats.org/officeDocument/2006/relationships/hyperlink" Target="https://talan.bank.gov.ua/get-user-certificate/RV8DCFx4pH-logqYUTM5" TargetMode="External"/><Relationship Id="rId362" Type="http://schemas.openxmlformats.org/officeDocument/2006/relationships/hyperlink" Target="https://talan.bank.gov.ua/get-user-certificate/RV8DCuQLQa0AjBCmXZOH" TargetMode="External"/><Relationship Id="rId1297" Type="http://schemas.openxmlformats.org/officeDocument/2006/relationships/hyperlink" Target="https://talan.bank.gov.ua/get-user-certificate/RV8DCM4fsTPciaNsUzjh" TargetMode="External"/><Relationship Id="rId222" Type="http://schemas.openxmlformats.org/officeDocument/2006/relationships/hyperlink" Target="https://talan.bank.gov.ua/get-user-certificate/RV8DC01Af3wlq9YlOPPy" TargetMode="External"/><Relationship Id="rId667" Type="http://schemas.openxmlformats.org/officeDocument/2006/relationships/hyperlink" Target="https://talan.bank.gov.ua/get-user-certificate/RV8DC5wtVCpKQqXUcG3D" TargetMode="External"/><Relationship Id="rId874" Type="http://schemas.openxmlformats.org/officeDocument/2006/relationships/hyperlink" Target="https://talan.bank.gov.ua/get-user-certificate/RV8DCxJlwXx0xiOErJ0n" TargetMode="External"/><Relationship Id="rId527" Type="http://schemas.openxmlformats.org/officeDocument/2006/relationships/hyperlink" Target="https://talan.bank.gov.ua/get-user-certificate/RV8DC_Rc-kEkgQYS2lyy" TargetMode="External"/><Relationship Id="rId734" Type="http://schemas.openxmlformats.org/officeDocument/2006/relationships/hyperlink" Target="https://talan.bank.gov.ua/get-user-certificate/RV8DCJl1s0PvxRsebo9Y" TargetMode="External"/><Relationship Id="rId941" Type="http://schemas.openxmlformats.org/officeDocument/2006/relationships/hyperlink" Target="https://talan.bank.gov.ua/get-user-certificate/RV8DCU0S4Kl3Jrx7qHkB" TargetMode="External"/><Relationship Id="rId1157" Type="http://schemas.openxmlformats.org/officeDocument/2006/relationships/hyperlink" Target="https://talan.bank.gov.ua/get-user-certificate/RV8DCU_XvwFL61FKcz61" TargetMode="External"/><Relationship Id="rId1364" Type="http://schemas.openxmlformats.org/officeDocument/2006/relationships/hyperlink" Target="https://talan.bank.gov.ua/get-user-certificate/RV8DCxrX9KgQ8aTFzg_K" TargetMode="External"/><Relationship Id="rId1571" Type="http://schemas.openxmlformats.org/officeDocument/2006/relationships/hyperlink" Target="https://talan.bank.gov.ua/get-user-certificate/RV8DCBPcn3PBvWRHhRzU" TargetMode="External"/><Relationship Id="rId70" Type="http://schemas.openxmlformats.org/officeDocument/2006/relationships/hyperlink" Target="https://talan.bank.gov.ua/get-user-certificate/RV8DCmXwq7AYXSuPmInC" TargetMode="External"/><Relationship Id="rId801" Type="http://schemas.openxmlformats.org/officeDocument/2006/relationships/hyperlink" Target="https://talan.bank.gov.ua/get-user-certificate/RV8DCBlQjkKtmGg_ODah" TargetMode="External"/><Relationship Id="rId1017" Type="http://schemas.openxmlformats.org/officeDocument/2006/relationships/hyperlink" Target="https://talan.bank.gov.ua/get-user-certificate/RV8DCIF55Zg7ET0BAfZR" TargetMode="External"/><Relationship Id="rId1224" Type="http://schemas.openxmlformats.org/officeDocument/2006/relationships/hyperlink" Target="https://talan.bank.gov.ua/get-user-certificate/RV8DCsyTFHMfaCXt0Cii" TargetMode="External"/><Relationship Id="rId1431" Type="http://schemas.openxmlformats.org/officeDocument/2006/relationships/hyperlink" Target="https://talan.bank.gov.ua/get-user-certificate/RV8DCh4k_xMX5TPAWNk6" TargetMode="External"/><Relationship Id="rId1669" Type="http://schemas.openxmlformats.org/officeDocument/2006/relationships/hyperlink" Target="https://talan.bank.gov.ua/get-user-certificate/NcfjevFylSURPCLxagfa" TargetMode="External"/><Relationship Id="rId1529" Type="http://schemas.openxmlformats.org/officeDocument/2006/relationships/hyperlink" Target="https://talan.bank.gov.ua/get-user-certificate/RV8DCYd9s4Bp5Q6j-an7" TargetMode="External"/><Relationship Id="rId28" Type="http://schemas.openxmlformats.org/officeDocument/2006/relationships/hyperlink" Target="https://talan.bank.gov.ua/get-user-certificate/RV8DCLmdQCS_VKKmlxxv" TargetMode="External"/><Relationship Id="rId177" Type="http://schemas.openxmlformats.org/officeDocument/2006/relationships/hyperlink" Target="https://talan.bank.gov.ua/get-user-certificate/RV8DCeP0lBVpYHH5A9b_" TargetMode="External"/><Relationship Id="rId384" Type="http://schemas.openxmlformats.org/officeDocument/2006/relationships/hyperlink" Target="https://talan.bank.gov.ua/get-user-certificate/RV8DC6XKt96ijNw7sMer" TargetMode="External"/><Relationship Id="rId591" Type="http://schemas.openxmlformats.org/officeDocument/2006/relationships/hyperlink" Target="https://talan.bank.gov.ua/get-user-certificate/RV8DClfj51FAdar4TY9a" TargetMode="External"/><Relationship Id="rId244" Type="http://schemas.openxmlformats.org/officeDocument/2006/relationships/hyperlink" Target="https://talan.bank.gov.ua/get-user-certificate/RV8DCfGFUCFl-lbZzAqE" TargetMode="External"/><Relationship Id="rId689" Type="http://schemas.openxmlformats.org/officeDocument/2006/relationships/hyperlink" Target="https://talan.bank.gov.ua/get-user-certificate/RV8DCvIgoYhR3yJscBXn" TargetMode="External"/><Relationship Id="rId896" Type="http://schemas.openxmlformats.org/officeDocument/2006/relationships/hyperlink" Target="https://talan.bank.gov.ua/get-user-certificate/RV8DCgtqCUy_rlbdBb84" TargetMode="External"/><Relationship Id="rId1081" Type="http://schemas.openxmlformats.org/officeDocument/2006/relationships/hyperlink" Target="https://talan.bank.gov.ua/get-user-certificate/RV8DCC7hnQT9Tdw_jlnm" TargetMode="External"/><Relationship Id="rId451" Type="http://schemas.openxmlformats.org/officeDocument/2006/relationships/hyperlink" Target="https://talan.bank.gov.ua/get-user-certificate/RV8DCrP8Lx8UyIWdVuce" TargetMode="External"/><Relationship Id="rId549" Type="http://schemas.openxmlformats.org/officeDocument/2006/relationships/hyperlink" Target="https://talan.bank.gov.ua/get-user-certificate/RV8DCc_OPChqP452qwH2" TargetMode="External"/><Relationship Id="rId756" Type="http://schemas.openxmlformats.org/officeDocument/2006/relationships/hyperlink" Target="https://talan.bank.gov.ua/get-user-certificate/RV8DC4OygvcIZuecoXEX" TargetMode="External"/><Relationship Id="rId1179" Type="http://schemas.openxmlformats.org/officeDocument/2006/relationships/hyperlink" Target="https://talan.bank.gov.ua/get-user-certificate/RV8DCDj6hNV_4O4HPzsx" TargetMode="External"/><Relationship Id="rId1386" Type="http://schemas.openxmlformats.org/officeDocument/2006/relationships/hyperlink" Target="https://talan.bank.gov.ua/get-user-certificate/RV8DCyeh7rwGeRgrlbeF" TargetMode="External"/><Relationship Id="rId1593" Type="http://schemas.openxmlformats.org/officeDocument/2006/relationships/hyperlink" Target="https://talan.bank.gov.ua/get-user-certificate/RV8DC8k-moc_5kl5GaXf" TargetMode="External"/><Relationship Id="rId104" Type="http://schemas.openxmlformats.org/officeDocument/2006/relationships/hyperlink" Target="https://talan.bank.gov.ua/get-user-certificate/RV8DC4Oipx2jYVsuToZ7" TargetMode="External"/><Relationship Id="rId311" Type="http://schemas.openxmlformats.org/officeDocument/2006/relationships/hyperlink" Target="https://talan.bank.gov.ua/get-user-certificate/RV8DCdsWPFwXqYpx-dgG" TargetMode="External"/><Relationship Id="rId409" Type="http://schemas.openxmlformats.org/officeDocument/2006/relationships/hyperlink" Target="https://talan.bank.gov.ua/get-user-certificate/RV8DCRBbBijfKF-0zHV_" TargetMode="External"/><Relationship Id="rId963" Type="http://schemas.openxmlformats.org/officeDocument/2006/relationships/hyperlink" Target="https://talan.bank.gov.ua/get-user-certificate/RV8DC51pnEGSXjq1W4pp" TargetMode="External"/><Relationship Id="rId1039" Type="http://schemas.openxmlformats.org/officeDocument/2006/relationships/hyperlink" Target="https://talan.bank.gov.ua/get-user-certificate/RV8DCMhzwXCjpmYokreD" TargetMode="External"/><Relationship Id="rId1246" Type="http://schemas.openxmlformats.org/officeDocument/2006/relationships/hyperlink" Target="https://talan.bank.gov.ua/get-user-certificate/RV8DC8CDEhXlMkz87dHK" TargetMode="External"/><Relationship Id="rId92" Type="http://schemas.openxmlformats.org/officeDocument/2006/relationships/hyperlink" Target="https://talan.bank.gov.ua/get-user-certificate/RV8DCjmOdyXiU9-zny6n" TargetMode="External"/><Relationship Id="rId616" Type="http://schemas.openxmlformats.org/officeDocument/2006/relationships/hyperlink" Target="https://talan.bank.gov.ua/get-user-certificate/RV8DC1y-cfzHM-7f7vgE" TargetMode="External"/><Relationship Id="rId823" Type="http://schemas.openxmlformats.org/officeDocument/2006/relationships/hyperlink" Target="https://talan.bank.gov.ua/get-user-certificate/RV8DCyh5XkVfKjXYeuvO" TargetMode="External"/><Relationship Id="rId1453" Type="http://schemas.openxmlformats.org/officeDocument/2006/relationships/hyperlink" Target="https://talan.bank.gov.ua/get-user-certificate/RV8DCpOjKZXZ5h7h1YK8" TargetMode="External"/><Relationship Id="rId1660" Type="http://schemas.openxmlformats.org/officeDocument/2006/relationships/hyperlink" Target="https://talan.bank.gov.ua/get-user-certificate/Ncfjeb2cb5E4YinlUAh2" TargetMode="External"/><Relationship Id="rId1106" Type="http://schemas.openxmlformats.org/officeDocument/2006/relationships/hyperlink" Target="https://talan.bank.gov.ua/get-user-certificate/RV8DCPBN0zTNQ73NtHdA" TargetMode="External"/><Relationship Id="rId1313" Type="http://schemas.openxmlformats.org/officeDocument/2006/relationships/hyperlink" Target="https://talan.bank.gov.ua/get-user-certificate/RV8DCTq1-9xdrFyozSw7" TargetMode="External"/><Relationship Id="rId1520" Type="http://schemas.openxmlformats.org/officeDocument/2006/relationships/hyperlink" Target="https://talan.bank.gov.ua/get-user-certificate/RV8DC-8Nl-KnOrksS5NK" TargetMode="External"/><Relationship Id="rId1618" Type="http://schemas.openxmlformats.org/officeDocument/2006/relationships/hyperlink" Target="https://talan.bank.gov.ua/get-user-certificate/RV8DCVQl0us2mLfC_AeZ" TargetMode="External"/><Relationship Id="rId199" Type="http://schemas.openxmlformats.org/officeDocument/2006/relationships/hyperlink" Target="https://talan.bank.gov.ua/get-user-certificate/RV8DCVSadk0xHDjJgpqX" TargetMode="External"/><Relationship Id="rId266" Type="http://schemas.openxmlformats.org/officeDocument/2006/relationships/hyperlink" Target="https://talan.bank.gov.ua/get-user-certificate/RV8DCYe5KRRm5UVNH0qv" TargetMode="External"/><Relationship Id="rId473" Type="http://schemas.openxmlformats.org/officeDocument/2006/relationships/hyperlink" Target="https://talan.bank.gov.ua/get-user-certificate/RV8DCwbR-lrwsTTBBjIK" TargetMode="External"/><Relationship Id="rId680" Type="http://schemas.openxmlformats.org/officeDocument/2006/relationships/hyperlink" Target="https://talan.bank.gov.ua/get-user-certificate/RV8DCxpPA9TMF6srJyGj" TargetMode="External"/><Relationship Id="rId126" Type="http://schemas.openxmlformats.org/officeDocument/2006/relationships/hyperlink" Target="https://talan.bank.gov.ua/get-user-certificate/RV8DCfBdwqjvcqrIjfII" TargetMode="External"/><Relationship Id="rId333" Type="http://schemas.openxmlformats.org/officeDocument/2006/relationships/hyperlink" Target="https://talan.bank.gov.ua/get-user-certificate/RV8DCxm817txhjdmLxcc" TargetMode="External"/><Relationship Id="rId540" Type="http://schemas.openxmlformats.org/officeDocument/2006/relationships/hyperlink" Target="https://talan.bank.gov.ua/get-user-certificate/RV8DC_I_irDJMbiqQSIG" TargetMode="External"/><Relationship Id="rId778" Type="http://schemas.openxmlformats.org/officeDocument/2006/relationships/hyperlink" Target="https://talan.bank.gov.ua/get-user-certificate/RV8DCE4-tuaWTaqkVA38" TargetMode="External"/><Relationship Id="rId985" Type="http://schemas.openxmlformats.org/officeDocument/2006/relationships/hyperlink" Target="https://talan.bank.gov.ua/get-user-certificate/RV8DCx-saFa-idbtOXD9" TargetMode="External"/><Relationship Id="rId1170" Type="http://schemas.openxmlformats.org/officeDocument/2006/relationships/hyperlink" Target="https://talan.bank.gov.ua/get-user-certificate/RV8DCrVJqcnYf5PNfUNm" TargetMode="External"/><Relationship Id="rId638" Type="http://schemas.openxmlformats.org/officeDocument/2006/relationships/hyperlink" Target="https://talan.bank.gov.ua/get-user-certificate/RV8DCdUJTsUri3zMvky1" TargetMode="External"/><Relationship Id="rId845" Type="http://schemas.openxmlformats.org/officeDocument/2006/relationships/hyperlink" Target="https://talan.bank.gov.ua/get-user-certificate/RV8DCne4AeHUxzjqeSpi" TargetMode="External"/><Relationship Id="rId1030" Type="http://schemas.openxmlformats.org/officeDocument/2006/relationships/hyperlink" Target="https://talan.bank.gov.ua/get-user-certificate/RV8DCo8m8Eb36REJ98Bg" TargetMode="External"/><Relationship Id="rId1268" Type="http://schemas.openxmlformats.org/officeDocument/2006/relationships/hyperlink" Target="https://talan.bank.gov.ua/get-user-certificate/RV8DCunQDBpp7r1i3od5" TargetMode="External"/><Relationship Id="rId1475" Type="http://schemas.openxmlformats.org/officeDocument/2006/relationships/hyperlink" Target="https://talan.bank.gov.ua/get-user-certificate/RV8DCPsZXDWENizhLpWU" TargetMode="External"/><Relationship Id="rId400" Type="http://schemas.openxmlformats.org/officeDocument/2006/relationships/hyperlink" Target="https://talan.bank.gov.ua/get-user-certificate/RV8DC4YfDiQ6TY7BkrDi" TargetMode="External"/><Relationship Id="rId705" Type="http://schemas.openxmlformats.org/officeDocument/2006/relationships/hyperlink" Target="https://talan.bank.gov.ua/get-user-certificate/RV8DCYLZD4z1VnC00cD5" TargetMode="External"/><Relationship Id="rId1128" Type="http://schemas.openxmlformats.org/officeDocument/2006/relationships/hyperlink" Target="https://talan.bank.gov.ua/get-user-certificate/RV8DC7SmV522x3_RONhm" TargetMode="External"/><Relationship Id="rId1335" Type="http://schemas.openxmlformats.org/officeDocument/2006/relationships/hyperlink" Target="https://talan.bank.gov.ua/get-user-certificate/RV8DCdjaKDDeoM8aDqPh" TargetMode="External"/><Relationship Id="rId1542" Type="http://schemas.openxmlformats.org/officeDocument/2006/relationships/hyperlink" Target="https://talan.bank.gov.ua/get-user-certificate/RV8DCSgpF6035mmu6vaX" TargetMode="External"/><Relationship Id="rId912" Type="http://schemas.openxmlformats.org/officeDocument/2006/relationships/hyperlink" Target="https://talan.bank.gov.ua/get-user-certificate/RV8DC9umfig0i87ZX8IR" TargetMode="External"/><Relationship Id="rId41" Type="http://schemas.openxmlformats.org/officeDocument/2006/relationships/hyperlink" Target="https://talan.bank.gov.ua/get-user-certificate/RV8DCECVbGJ61syh8y6B" TargetMode="External"/><Relationship Id="rId1402" Type="http://schemas.openxmlformats.org/officeDocument/2006/relationships/hyperlink" Target="https://talan.bank.gov.ua/get-user-certificate/RV8DCoQKEKnJVuFKd1OR" TargetMode="External"/><Relationship Id="rId190" Type="http://schemas.openxmlformats.org/officeDocument/2006/relationships/hyperlink" Target="https://talan.bank.gov.ua/get-user-certificate/RV8DCdzUnbgA_whlZcnK" TargetMode="External"/><Relationship Id="rId288" Type="http://schemas.openxmlformats.org/officeDocument/2006/relationships/hyperlink" Target="https://talan.bank.gov.ua/get-user-certificate/RV8DChldhiIiUikrzTcn" TargetMode="External"/><Relationship Id="rId495" Type="http://schemas.openxmlformats.org/officeDocument/2006/relationships/hyperlink" Target="https://talan.bank.gov.ua/get-user-certificate/RV8DC_29I9dFOpAP2ged" TargetMode="External"/><Relationship Id="rId148" Type="http://schemas.openxmlformats.org/officeDocument/2006/relationships/hyperlink" Target="https://talan.bank.gov.ua/get-user-certificate/RV8DCusk7tpLPZTAiiSo" TargetMode="External"/><Relationship Id="rId355" Type="http://schemas.openxmlformats.org/officeDocument/2006/relationships/hyperlink" Target="https://talan.bank.gov.ua/get-user-certificate/RV8DCdFqWn01nzOswEfw" TargetMode="External"/><Relationship Id="rId562" Type="http://schemas.openxmlformats.org/officeDocument/2006/relationships/hyperlink" Target="https://talan.bank.gov.ua/get-user-certificate/RV8DCME3ziDuKEdIzvJ-" TargetMode="External"/><Relationship Id="rId1192" Type="http://schemas.openxmlformats.org/officeDocument/2006/relationships/hyperlink" Target="https://talan.bank.gov.ua/get-user-certificate/RV8DC62Dia5FXkLW2Arl" TargetMode="External"/><Relationship Id="rId215" Type="http://schemas.openxmlformats.org/officeDocument/2006/relationships/hyperlink" Target="https://talan.bank.gov.ua/get-user-certificate/RV8DCi37VtSFklRN_BTV" TargetMode="External"/><Relationship Id="rId422" Type="http://schemas.openxmlformats.org/officeDocument/2006/relationships/hyperlink" Target="https://talan.bank.gov.ua/get-user-certificate/RV8DCop7PjUzcOti0glD" TargetMode="External"/><Relationship Id="rId867" Type="http://schemas.openxmlformats.org/officeDocument/2006/relationships/hyperlink" Target="https://talan.bank.gov.ua/get-user-certificate/RV8DC0QweV6bI43__qnT" TargetMode="External"/><Relationship Id="rId1052" Type="http://schemas.openxmlformats.org/officeDocument/2006/relationships/hyperlink" Target="https://talan.bank.gov.ua/get-user-certificate/RV8DC8udVqBNJtDGGwbS" TargetMode="External"/><Relationship Id="rId1497" Type="http://schemas.openxmlformats.org/officeDocument/2006/relationships/hyperlink" Target="https://talan.bank.gov.ua/get-user-certificate/RV8DCL5DcHO1qm7YEvtz" TargetMode="External"/><Relationship Id="rId727" Type="http://schemas.openxmlformats.org/officeDocument/2006/relationships/hyperlink" Target="https://talan.bank.gov.ua/get-user-certificate/RV8DC8IXUsJZhJvE8m-P" TargetMode="External"/><Relationship Id="rId934" Type="http://schemas.openxmlformats.org/officeDocument/2006/relationships/hyperlink" Target="https://talan.bank.gov.ua/get-user-certificate/RV8DCf6OVdY1piV1VqFx" TargetMode="External"/><Relationship Id="rId1357" Type="http://schemas.openxmlformats.org/officeDocument/2006/relationships/hyperlink" Target="https://talan.bank.gov.ua/get-user-certificate/RV8DCpG1iRlA7Icw2fxt" TargetMode="External"/><Relationship Id="rId1564" Type="http://schemas.openxmlformats.org/officeDocument/2006/relationships/hyperlink" Target="https://talan.bank.gov.ua/get-user-certificate/RV8DCXHXX4F7QgnfcMwX" TargetMode="External"/><Relationship Id="rId63" Type="http://schemas.openxmlformats.org/officeDocument/2006/relationships/hyperlink" Target="https://talan.bank.gov.ua/get-user-certificate/RV8DCEzC2dE4Yp7ZrYUz" TargetMode="External"/><Relationship Id="rId1217" Type="http://schemas.openxmlformats.org/officeDocument/2006/relationships/hyperlink" Target="https://talan.bank.gov.ua/get-user-certificate/RV8DCJKonwnIDwTp-h5z" TargetMode="External"/><Relationship Id="rId1424" Type="http://schemas.openxmlformats.org/officeDocument/2006/relationships/hyperlink" Target="https://talan.bank.gov.ua/get-user-certificate/RV8DCMSYyDQF89Jxobqv" TargetMode="External"/><Relationship Id="rId1631" Type="http://schemas.openxmlformats.org/officeDocument/2006/relationships/hyperlink" Target="https://talan.bank.gov.ua/get-user-certificate/RV8DCJh-B6_qbWh9qxei" TargetMode="External"/><Relationship Id="rId377" Type="http://schemas.openxmlformats.org/officeDocument/2006/relationships/hyperlink" Target="https://talan.bank.gov.ua/get-user-certificate/RV8DCKhkM2psBuN2139g" TargetMode="External"/><Relationship Id="rId584" Type="http://schemas.openxmlformats.org/officeDocument/2006/relationships/hyperlink" Target="https://talan.bank.gov.ua/get-user-certificate/RV8DCGxpnEP44LaJEGG7" TargetMode="External"/><Relationship Id="rId5" Type="http://schemas.openxmlformats.org/officeDocument/2006/relationships/hyperlink" Target="https://talan.bank.gov.ua/get-user-certificate/RV8DC2uhoQuS_Pc8ht5Z" TargetMode="External"/><Relationship Id="rId237" Type="http://schemas.openxmlformats.org/officeDocument/2006/relationships/hyperlink" Target="https://talan.bank.gov.ua/get-user-certificate/RV8DCvh-RroaRSz8kVzw" TargetMode="External"/><Relationship Id="rId791" Type="http://schemas.openxmlformats.org/officeDocument/2006/relationships/hyperlink" Target="https://talan.bank.gov.ua/get-user-certificate/RV8DCSc6U9aogvkvU__y" TargetMode="External"/><Relationship Id="rId889" Type="http://schemas.openxmlformats.org/officeDocument/2006/relationships/hyperlink" Target="https://talan.bank.gov.ua/get-user-certificate/RV8DCi0vcFgH4yMap2VM" TargetMode="External"/><Relationship Id="rId1074" Type="http://schemas.openxmlformats.org/officeDocument/2006/relationships/hyperlink" Target="https://talan.bank.gov.ua/get-user-certificate/RV8DCy3R5EmSKZO5e_0t" TargetMode="External"/><Relationship Id="rId444" Type="http://schemas.openxmlformats.org/officeDocument/2006/relationships/hyperlink" Target="https://talan.bank.gov.ua/get-user-certificate/RV8DCXECUtPwq8JSQty1" TargetMode="External"/><Relationship Id="rId651" Type="http://schemas.openxmlformats.org/officeDocument/2006/relationships/hyperlink" Target="https://talan.bank.gov.ua/get-user-certificate/RV8DCVh7CMLeM_zr5XzF" TargetMode="External"/><Relationship Id="rId749" Type="http://schemas.openxmlformats.org/officeDocument/2006/relationships/hyperlink" Target="https://talan.bank.gov.ua/get-user-certificate/RV8DCZxK9oBxYMmZd30V" TargetMode="External"/><Relationship Id="rId1281" Type="http://schemas.openxmlformats.org/officeDocument/2006/relationships/hyperlink" Target="https://talan.bank.gov.ua/get-user-certificate/RV8DCE2IOA1zY3x7gMpd" TargetMode="External"/><Relationship Id="rId1379" Type="http://schemas.openxmlformats.org/officeDocument/2006/relationships/hyperlink" Target="https://talan.bank.gov.ua/get-user-certificate/RV8DC96foTrJ6YQmeoT1" TargetMode="External"/><Relationship Id="rId1586" Type="http://schemas.openxmlformats.org/officeDocument/2006/relationships/hyperlink" Target="https://talan.bank.gov.ua/get-user-certificate/RV8DCIMKr2Bwai1lWHY_" TargetMode="External"/><Relationship Id="rId304" Type="http://schemas.openxmlformats.org/officeDocument/2006/relationships/hyperlink" Target="https://talan.bank.gov.ua/get-user-certificate/RV8DCeVWYkQD9aWwa5Z7" TargetMode="External"/><Relationship Id="rId511" Type="http://schemas.openxmlformats.org/officeDocument/2006/relationships/hyperlink" Target="https://talan.bank.gov.ua/get-user-certificate/RV8DCIx20QqV6TVAEAA7" TargetMode="External"/><Relationship Id="rId609" Type="http://schemas.openxmlformats.org/officeDocument/2006/relationships/hyperlink" Target="https://talan.bank.gov.ua/get-user-certificate/RV8DCkChC_NE9DDfiO1E" TargetMode="External"/><Relationship Id="rId956" Type="http://schemas.openxmlformats.org/officeDocument/2006/relationships/hyperlink" Target="https://talan.bank.gov.ua/get-user-certificate/RV8DCcMm2ZdT8Yl6kLbB" TargetMode="External"/><Relationship Id="rId1141" Type="http://schemas.openxmlformats.org/officeDocument/2006/relationships/hyperlink" Target="https://talan.bank.gov.ua/get-user-certificate/RV8DCcPCeOSyepMHlNHs" TargetMode="External"/><Relationship Id="rId1239" Type="http://schemas.openxmlformats.org/officeDocument/2006/relationships/hyperlink" Target="https://talan.bank.gov.ua/get-user-certificate/RV8DCPyx789UUEDdaoYg" TargetMode="External"/><Relationship Id="rId85" Type="http://schemas.openxmlformats.org/officeDocument/2006/relationships/hyperlink" Target="https://talan.bank.gov.ua/get-user-certificate/RV8DCIeYUOMtQFbZ99_p" TargetMode="External"/><Relationship Id="rId816" Type="http://schemas.openxmlformats.org/officeDocument/2006/relationships/hyperlink" Target="https://talan.bank.gov.ua/get-user-certificate/RV8DCOqNIxIheotFo13L" TargetMode="External"/><Relationship Id="rId1001" Type="http://schemas.openxmlformats.org/officeDocument/2006/relationships/hyperlink" Target="https://talan.bank.gov.ua/get-user-certificate/RV8DCgFmnH2D1TRG-Z6H" TargetMode="External"/><Relationship Id="rId1446" Type="http://schemas.openxmlformats.org/officeDocument/2006/relationships/hyperlink" Target="https://talan.bank.gov.ua/get-user-certificate/RV8DCzxE0qtmHCoslxEp" TargetMode="External"/><Relationship Id="rId1653" Type="http://schemas.openxmlformats.org/officeDocument/2006/relationships/hyperlink" Target="https://talan.bank.gov.ua/get-user-certificate/NcfjeDfCpPZXRm5XpZpQ" TargetMode="External"/><Relationship Id="rId1306" Type="http://schemas.openxmlformats.org/officeDocument/2006/relationships/hyperlink" Target="https://talan.bank.gov.ua/get-user-certificate/RV8DCiY0C1P6EzCWoYHE" TargetMode="External"/><Relationship Id="rId1513" Type="http://schemas.openxmlformats.org/officeDocument/2006/relationships/hyperlink" Target="https://talan.bank.gov.ua/get-user-certificate/RV8DCDhSTZYMJ8Z-Qacw" TargetMode="External"/><Relationship Id="rId12" Type="http://schemas.openxmlformats.org/officeDocument/2006/relationships/hyperlink" Target="https://talan.bank.gov.ua/get-user-certificate/RV8DCyx8XFK8sQjgFcyp" TargetMode="External"/><Relationship Id="rId161" Type="http://schemas.openxmlformats.org/officeDocument/2006/relationships/hyperlink" Target="https://talan.bank.gov.ua/get-user-certificate/RV8DCZ4TsX1gjG6JIEcT" TargetMode="External"/><Relationship Id="rId399" Type="http://schemas.openxmlformats.org/officeDocument/2006/relationships/hyperlink" Target="https://talan.bank.gov.ua/get-user-certificate/RV8DCY7myF9swj8R73F3" TargetMode="External"/><Relationship Id="rId259" Type="http://schemas.openxmlformats.org/officeDocument/2006/relationships/hyperlink" Target="https://talan.bank.gov.ua/get-user-certificate/RV8DCTpRvwd6GIhzXXiN" TargetMode="External"/><Relationship Id="rId466" Type="http://schemas.openxmlformats.org/officeDocument/2006/relationships/hyperlink" Target="https://talan.bank.gov.ua/get-user-certificate/RV8DCpo85HtrzkSYwv0R" TargetMode="External"/><Relationship Id="rId673" Type="http://schemas.openxmlformats.org/officeDocument/2006/relationships/hyperlink" Target="https://talan.bank.gov.ua/get-user-certificate/RV8DCFrGlBfZJVYnn--s" TargetMode="External"/><Relationship Id="rId880" Type="http://schemas.openxmlformats.org/officeDocument/2006/relationships/hyperlink" Target="https://talan.bank.gov.ua/get-user-certificate/RV8DCRpiOJh7ZAyMT6Vh" TargetMode="External"/><Relationship Id="rId1096" Type="http://schemas.openxmlformats.org/officeDocument/2006/relationships/hyperlink" Target="https://talan.bank.gov.ua/get-user-certificate/RV8DCNKDoyTB5vtQVOFb" TargetMode="External"/><Relationship Id="rId119" Type="http://schemas.openxmlformats.org/officeDocument/2006/relationships/hyperlink" Target="https://talan.bank.gov.ua/get-user-certificate/RV8DC-CkJHdDv5qXaMOp" TargetMode="External"/><Relationship Id="rId326" Type="http://schemas.openxmlformats.org/officeDocument/2006/relationships/hyperlink" Target="https://talan.bank.gov.ua/get-user-certificate/RV8DCgUcJvs3-Pm5khrh" TargetMode="External"/><Relationship Id="rId533" Type="http://schemas.openxmlformats.org/officeDocument/2006/relationships/hyperlink" Target="https://talan.bank.gov.ua/get-user-certificate/RV8DCYOrZjwyHGXoXIr9" TargetMode="External"/><Relationship Id="rId978" Type="http://schemas.openxmlformats.org/officeDocument/2006/relationships/hyperlink" Target="https://talan.bank.gov.ua/get-user-certificate/RV8DCTwIRNYbYKkylnaE" TargetMode="External"/><Relationship Id="rId1163" Type="http://schemas.openxmlformats.org/officeDocument/2006/relationships/hyperlink" Target="https://talan.bank.gov.ua/get-user-certificate/RV8DC0xvHcgP3ltxhLt4" TargetMode="External"/><Relationship Id="rId1370" Type="http://schemas.openxmlformats.org/officeDocument/2006/relationships/hyperlink" Target="https://talan.bank.gov.ua/get-user-certificate/RV8DCPu3GeuNUAy7wemS" TargetMode="External"/><Relationship Id="rId740" Type="http://schemas.openxmlformats.org/officeDocument/2006/relationships/hyperlink" Target="https://talan.bank.gov.ua/get-user-certificate/RV8DC6gk9CjfaXMFJ3qC" TargetMode="External"/><Relationship Id="rId838" Type="http://schemas.openxmlformats.org/officeDocument/2006/relationships/hyperlink" Target="https://talan.bank.gov.ua/get-user-certificate/RV8DCn6hp1OMzUcn4LF3" TargetMode="External"/><Relationship Id="rId1023" Type="http://schemas.openxmlformats.org/officeDocument/2006/relationships/hyperlink" Target="https://talan.bank.gov.ua/get-user-certificate/RV8DCmoPaPcRAyVRKpjL" TargetMode="External"/><Relationship Id="rId1468" Type="http://schemas.openxmlformats.org/officeDocument/2006/relationships/hyperlink" Target="https://talan.bank.gov.ua/get-user-certificate/RV8DCyxZMkzduG4lTAiN" TargetMode="External"/><Relationship Id="rId1675" Type="http://schemas.openxmlformats.org/officeDocument/2006/relationships/hyperlink" Target="https://talan.bank.gov.ua/get-user-certificate/lbhj92EVo2u_DwMM3dl1" TargetMode="External"/><Relationship Id="rId600" Type="http://schemas.openxmlformats.org/officeDocument/2006/relationships/hyperlink" Target="https://talan.bank.gov.ua/get-user-certificate/RV8DCcHgpELJrVtVDoU6" TargetMode="External"/><Relationship Id="rId1230" Type="http://schemas.openxmlformats.org/officeDocument/2006/relationships/hyperlink" Target="https://talan.bank.gov.ua/get-user-certificate/RV8DCZiqHT4IXDrSa-7v" TargetMode="External"/><Relationship Id="rId1328" Type="http://schemas.openxmlformats.org/officeDocument/2006/relationships/hyperlink" Target="https://talan.bank.gov.ua/get-user-certificate/RV8DCRDv8kIWVvfReevp" TargetMode="External"/><Relationship Id="rId1535" Type="http://schemas.openxmlformats.org/officeDocument/2006/relationships/hyperlink" Target="https://talan.bank.gov.ua/get-user-certificate/RV8DC2nb7-N9Lx1I-H42" TargetMode="External"/><Relationship Id="rId905" Type="http://schemas.openxmlformats.org/officeDocument/2006/relationships/hyperlink" Target="https://talan.bank.gov.ua/get-user-certificate/RV8DCfp8PCMqmjk0fgA_" TargetMode="External"/><Relationship Id="rId34" Type="http://schemas.openxmlformats.org/officeDocument/2006/relationships/hyperlink" Target="https://talan.bank.gov.ua/get-user-certificate/RV8DC0TkGRaniYzOJUN2" TargetMode="External"/><Relationship Id="rId1602" Type="http://schemas.openxmlformats.org/officeDocument/2006/relationships/hyperlink" Target="https://talan.bank.gov.ua/get-user-certificate/RV8DCVfsQAE2zpHsvMXe" TargetMode="External"/><Relationship Id="rId183" Type="http://schemas.openxmlformats.org/officeDocument/2006/relationships/hyperlink" Target="https://talan.bank.gov.ua/get-user-certificate/RV8DC_GsNhEi_vf6b9BN" TargetMode="External"/><Relationship Id="rId390" Type="http://schemas.openxmlformats.org/officeDocument/2006/relationships/hyperlink" Target="https://talan.bank.gov.ua/get-user-certificate/RV8DC_-5xwuvVtg8gtK8" TargetMode="External"/><Relationship Id="rId250" Type="http://schemas.openxmlformats.org/officeDocument/2006/relationships/hyperlink" Target="https://talan.bank.gov.ua/get-user-certificate/RV8DC2weI0kx8poz9Tis" TargetMode="External"/><Relationship Id="rId488" Type="http://schemas.openxmlformats.org/officeDocument/2006/relationships/hyperlink" Target="https://talan.bank.gov.ua/get-user-certificate/RV8DCD0vzQHNqgon4mEM" TargetMode="External"/><Relationship Id="rId695" Type="http://schemas.openxmlformats.org/officeDocument/2006/relationships/hyperlink" Target="https://talan.bank.gov.ua/get-user-certificate/RV8DCG-TOGKrrTY30FFK" TargetMode="External"/><Relationship Id="rId110" Type="http://schemas.openxmlformats.org/officeDocument/2006/relationships/hyperlink" Target="https://talan.bank.gov.ua/get-user-certificate/RV8DC1DOxEdkhPWyTRKT" TargetMode="External"/><Relationship Id="rId348" Type="http://schemas.openxmlformats.org/officeDocument/2006/relationships/hyperlink" Target="https://talan.bank.gov.ua/get-user-certificate/RV8DC220DJQzjZx0T_5s" TargetMode="External"/><Relationship Id="rId555" Type="http://schemas.openxmlformats.org/officeDocument/2006/relationships/hyperlink" Target="https://talan.bank.gov.ua/get-user-certificate/RV8DConF4cG2E710XcKp" TargetMode="External"/><Relationship Id="rId762" Type="http://schemas.openxmlformats.org/officeDocument/2006/relationships/hyperlink" Target="https://talan.bank.gov.ua/get-user-certificate/RV8DCQuM1bEVoyA-iPAH" TargetMode="External"/><Relationship Id="rId1185" Type="http://schemas.openxmlformats.org/officeDocument/2006/relationships/hyperlink" Target="https://talan.bank.gov.ua/get-user-certificate/RV8DCAwH_j_JtvfkqSMn" TargetMode="External"/><Relationship Id="rId1392" Type="http://schemas.openxmlformats.org/officeDocument/2006/relationships/hyperlink" Target="https://talan.bank.gov.ua/get-user-certificate/RV8DCX800VI_7ey8Ishg" TargetMode="External"/><Relationship Id="rId208" Type="http://schemas.openxmlformats.org/officeDocument/2006/relationships/hyperlink" Target="https://talan.bank.gov.ua/get-user-certificate/RV8DCXpFeDHPH7hyVXwR" TargetMode="External"/><Relationship Id="rId415" Type="http://schemas.openxmlformats.org/officeDocument/2006/relationships/hyperlink" Target="https://talan.bank.gov.ua/get-user-certificate/RV8DC6I0DO7xGjmsW5be" TargetMode="External"/><Relationship Id="rId622" Type="http://schemas.openxmlformats.org/officeDocument/2006/relationships/hyperlink" Target="https://talan.bank.gov.ua/get-user-certificate/RV8DCyyoxfAgsflplelb" TargetMode="External"/><Relationship Id="rId1045" Type="http://schemas.openxmlformats.org/officeDocument/2006/relationships/hyperlink" Target="https://talan.bank.gov.ua/get-user-certificate/RV8DCezemh30NTqOtMuE" TargetMode="External"/><Relationship Id="rId1252" Type="http://schemas.openxmlformats.org/officeDocument/2006/relationships/hyperlink" Target="https://talan.bank.gov.ua/get-user-certificate/RV8DCBhvtUj5YHsw2cp2" TargetMode="External"/><Relationship Id="rId927" Type="http://schemas.openxmlformats.org/officeDocument/2006/relationships/hyperlink" Target="https://talan.bank.gov.ua/get-user-certificate/RV8DCrM6io956TJN0pVs" TargetMode="External"/><Relationship Id="rId1112" Type="http://schemas.openxmlformats.org/officeDocument/2006/relationships/hyperlink" Target="https://talan.bank.gov.ua/get-user-certificate/RV8DCpPL5ZTfO4B-S_ma" TargetMode="External"/><Relationship Id="rId1557" Type="http://schemas.openxmlformats.org/officeDocument/2006/relationships/hyperlink" Target="https://talan.bank.gov.ua/get-user-certificate/RV8DCOecPMZsmG6uVdc7" TargetMode="External"/><Relationship Id="rId56" Type="http://schemas.openxmlformats.org/officeDocument/2006/relationships/hyperlink" Target="https://talan.bank.gov.ua/get-user-certificate/RV8DCp9uCLZltq1ND1TZ" TargetMode="External"/><Relationship Id="rId1417" Type="http://schemas.openxmlformats.org/officeDocument/2006/relationships/hyperlink" Target="https://talan.bank.gov.ua/get-user-certificate/RV8DC3PbhV0Wbs-jAtBv" TargetMode="External"/><Relationship Id="rId1624" Type="http://schemas.openxmlformats.org/officeDocument/2006/relationships/hyperlink" Target="https://talan.bank.gov.ua/get-user-certificate/RV8DC9ZEupleR4i0Fuv8" TargetMode="External"/><Relationship Id="rId272" Type="http://schemas.openxmlformats.org/officeDocument/2006/relationships/hyperlink" Target="https://talan.bank.gov.ua/get-user-certificate/RV8DCUgMFWoDSxMtYcgB" TargetMode="External"/><Relationship Id="rId577" Type="http://schemas.openxmlformats.org/officeDocument/2006/relationships/hyperlink" Target="https://talan.bank.gov.ua/get-user-certificate/RV8DCOY0qo8sZKK5qI9r" TargetMode="External"/><Relationship Id="rId132" Type="http://schemas.openxmlformats.org/officeDocument/2006/relationships/hyperlink" Target="https://talan.bank.gov.ua/get-user-certificate/RV8DCbAK5GYTN3RR_OQa" TargetMode="External"/><Relationship Id="rId784" Type="http://schemas.openxmlformats.org/officeDocument/2006/relationships/hyperlink" Target="https://talan.bank.gov.ua/get-user-certificate/RV8DCpCa2L7P_BadiXSl" TargetMode="External"/><Relationship Id="rId991" Type="http://schemas.openxmlformats.org/officeDocument/2006/relationships/hyperlink" Target="https://talan.bank.gov.ua/get-user-certificate/RV8DCx9Zr2jDOP_PF-Mk" TargetMode="External"/><Relationship Id="rId1067" Type="http://schemas.openxmlformats.org/officeDocument/2006/relationships/hyperlink" Target="https://talan.bank.gov.ua/get-user-certificate/RV8DCnl4RoiRB0utfW9M" TargetMode="External"/><Relationship Id="rId437" Type="http://schemas.openxmlformats.org/officeDocument/2006/relationships/hyperlink" Target="https://talan.bank.gov.ua/get-user-certificate/RV8DCc8c5N-C3MDt6yOr" TargetMode="External"/><Relationship Id="rId644" Type="http://schemas.openxmlformats.org/officeDocument/2006/relationships/hyperlink" Target="https://talan.bank.gov.ua/get-user-certificate/RV8DCSqRz65Cq1lLYnYK" TargetMode="External"/><Relationship Id="rId851" Type="http://schemas.openxmlformats.org/officeDocument/2006/relationships/hyperlink" Target="https://talan.bank.gov.ua/get-user-certificate/RV8DCdl-_1BXnzXAAVcG" TargetMode="External"/><Relationship Id="rId1274" Type="http://schemas.openxmlformats.org/officeDocument/2006/relationships/hyperlink" Target="https://talan.bank.gov.ua/get-user-certificate/RV8DCBja0IpMbfv5uYGz" TargetMode="External"/><Relationship Id="rId1481" Type="http://schemas.openxmlformats.org/officeDocument/2006/relationships/hyperlink" Target="https://talan.bank.gov.ua/get-user-certificate/RV8DCo9eL2LBeT2VsAd6" TargetMode="External"/><Relationship Id="rId1579" Type="http://schemas.openxmlformats.org/officeDocument/2006/relationships/hyperlink" Target="https://talan.bank.gov.ua/get-user-certificate/RV8DCpprZhkXwdbSLC4m" TargetMode="External"/><Relationship Id="rId504" Type="http://schemas.openxmlformats.org/officeDocument/2006/relationships/hyperlink" Target="https://talan.bank.gov.ua/get-user-certificate/RV8DCZ606RCwI1lzZ9FT" TargetMode="External"/><Relationship Id="rId711" Type="http://schemas.openxmlformats.org/officeDocument/2006/relationships/hyperlink" Target="https://talan.bank.gov.ua/get-user-certificate/RV8DCk_jauVnEBY0rI9j" TargetMode="External"/><Relationship Id="rId949" Type="http://schemas.openxmlformats.org/officeDocument/2006/relationships/hyperlink" Target="https://talan.bank.gov.ua/get-user-certificate/RV8DC21y_ksTN3ZrN9Us" TargetMode="External"/><Relationship Id="rId1134" Type="http://schemas.openxmlformats.org/officeDocument/2006/relationships/hyperlink" Target="https://talan.bank.gov.ua/get-user-certificate/RV8DClZfuME4Kd3VHnoa" TargetMode="External"/><Relationship Id="rId1341" Type="http://schemas.openxmlformats.org/officeDocument/2006/relationships/hyperlink" Target="https://talan.bank.gov.ua/get-user-certificate/RV8DCScevFMzq0hXOuZv" TargetMode="External"/><Relationship Id="rId78" Type="http://schemas.openxmlformats.org/officeDocument/2006/relationships/hyperlink" Target="https://talan.bank.gov.ua/get-user-certificate/RV8DC9p6gkXakCbINnml" TargetMode="External"/><Relationship Id="rId809" Type="http://schemas.openxmlformats.org/officeDocument/2006/relationships/hyperlink" Target="https://talan.bank.gov.ua/get-user-certificate/RV8DC4nf5NoWFBDk9-89" TargetMode="External"/><Relationship Id="rId1201" Type="http://schemas.openxmlformats.org/officeDocument/2006/relationships/hyperlink" Target="https://talan.bank.gov.ua/get-user-certificate/RV8DCCzZkKzkPa_jDOO7" TargetMode="External"/><Relationship Id="rId1439" Type="http://schemas.openxmlformats.org/officeDocument/2006/relationships/hyperlink" Target="https://talan.bank.gov.ua/get-user-certificate/RV8DCCbtWnweHClwOOZy" TargetMode="External"/><Relationship Id="rId1646" Type="http://schemas.openxmlformats.org/officeDocument/2006/relationships/hyperlink" Target="https://talan.bank.gov.ua/get-user-certificate/Ncfjeum_2WVrDNiHBpys" TargetMode="External"/><Relationship Id="rId1506" Type="http://schemas.openxmlformats.org/officeDocument/2006/relationships/hyperlink" Target="https://talan.bank.gov.ua/get-user-certificate/RV8DCZFHTuxcoyr1gW2a" TargetMode="External"/><Relationship Id="rId294" Type="http://schemas.openxmlformats.org/officeDocument/2006/relationships/hyperlink" Target="https://talan.bank.gov.ua/get-user-certificate/RV8DCv_2dBmMD8FEMGxQ" TargetMode="External"/><Relationship Id="rId154" Type="http://schemas.openxmlformats.org/officeDocument/2006/relationships/hyperlink" Target="https://talan.bank.gov.ua/get-user-certificate/RV8DC24d1gYXaZWxpeV5" TargetMode="External"/><Relationship Id="rId361" Type="http://schemas.openxmlformats.org/officeDocument/2006/relationships/hyperlink" Target="https://talan.bank.gov.ua/get-user-certificate/RV8DCytPNK-f2epCkmD5" TargetMode="External"/><Relationship Id="rId599" Type="http://schemas.openxmlformats.org/officeDocument/2006/relationships/hyperlink" Target="https://talan.bank.gov.ua/get-user-certificate/RV8DCxTHOM66luxMt85a" TargetMode="External"/><Relationship Id="rId459" Type="http://schemas.openxmlformats.org/officeDocument/2006/relationships/hyperlink" Target="https://talan.bank.gov.ua/get-user-certificate/RV8DCGcNq7b5HziKxJbU" TargetMode="External"/><Relationship Id="rId666" Type="http://schemas.openxmlformats.org/officeDocument/2006/relationships/hyperlink" Target="https://talan.bank.gov.ua/get-user-certificate/RV8DClexcc5EMv4EP65q" TargetMode="External"/><Relationship Id="rId873" Type="http://schemas.openxmlformats.org/officeDocument/2006/relationships/hyperlink" Target="https://talan.bank.gov.ua/get-user-certificate/RV8DC6Gtx9oqtSgkeemL" TargetMode="External"/><Relationship Id="rId1089" Type="http://schemas.openxmlformats.org/officeDocument/2006/relationships/hyperlink" Target="https://talan.bank.gov.ua/get-user-certificate/RV8DCI6v56J_GKLWZcCY" TargetMode="External"/><Relationship Id="rId1296" Type="http://schemas.openxmlformats.org/officeDocument/2006/relationships/hyperlink" Target="https://talan.bank.gov.ua/get-user-certificate/RV8DCIEws4ke0YrgJVcf" TargetMode="External"/><Relationship Id="rId221" Type="http://schemas.openxmlformats.org/officeDocument/2006/relationships/hyperlink" Target="https://talan.bank.gov.ua/get-user-certificate/RV8DC_QPtuSHQBck9Mxm" TargetMode="External"/><Relationship Id="rId319" Type="http://schemas.openxmlformats.org/officeDocument/2006/relationships/hyperlink" Target="https://talan.bank.gov.ua/get-user-certificate/RV8DClanvHB2G3bXLWEm" TargetMode="External"/><Relationship Id="rId526" Type="http://schemas.openxmlformats.org/officeDocument/2006/relationships/hyperlink" Target="https://talan.bank.gov.ua/get-user-certificate/RV8DClgOYMMsgBFAC8u6" TargetMode="External"/><Relationship Id="rId1156" Type="http://schemas.openxmlformats.org/officeDocument/2006/relationships/hyperlink" Target="https://talan.bank.gov.ua/get-user-certificate/RV8DCoV-YuvPv0UBiQnj" TargetMode="External"/><Relationship Id="rId1363" Type="http://schemas.openxmlformats.org/officeDocument/2006/relationships/hyperlink" Target="https://talan.bank.gov.ua/get-user-certificate/RV8DCm4F_HU1glfzyHfn" TargetMode="External"/><Relationship Id="rId733" Type="http://schemas.openxmlformats.org/officeDocument/2006/relationships/hyperlink" Target="https://talan.bank.gov.ua/get-user-certificate/RV8DCD_Oc2hQcfmY0Yzw" TargetMode="External"/><Relationship Id="rId940" Type="http://schemas.openxmlformats.org/officeDocument/2006/relationships/hyperlink" Target="https://talan.bank.gov.ua/get-user-certificate/RV8DCJRuwKtK9YNr6cyq" TargetMode="External"/><Relationship Id="rId1016" Type="http://schemas.openxmlformats.org/officeDocument/2006/relationships/hyperlink" Target="https://talan.bank.gov.ua/get-user-certificate/RV8DCl4q6qB8OacScuMV" TargetMode="External"/><Relationship Id="rId1570" Type="http://schemas.openxmlformats.org/officeDocument/2006/relationships/hyperlink" Target="https://talan.bank.gov.ua/get-user-certificate/RV8DCtIjX0a8gZ4knPow" TargetMode="External"/><Relationship Id="rId1668" Type="http://schemas.openxmlformats.org/officeDocument/2006/relationships/hyperlink" Target="https://talan.bank.gov.ua/get-user-certificate/NcfjedP81wqN9J4gqOLM" TargetMode="External"/><Relationship Id="rId165" Type="http://schemas.openxmlformats.org/officeDocument/2006/relationships/hyperlink" Target="https://talan.bank.gov.ua/get-user-certificate/RV8DCPc8uacMahTkAGMB" TargetMode="External"/><Relationship Id="rId372" Type="http://schemas.openxmlformats.org/officeDocument/2006/relationships/hyperlink" Target="https://talan.bank.gov.ua/get-user-certificate/RV8DCWGrlWdFJxYJEA8c" TargetMode="External"/><Relationship Id="rId677" Type="http://schemas.openxmlformats.org/officeDocument/2006/relationships/hyperlink" Target="https://talan.bank.gov.ua/get-user-certificate/RV8DCWClGHgLhlf1SJWr" TargetMode="External"/><Relationship Id="rId800" Type="http://schemas.openxmlformats.org/officeDocument/2006/relationships/hyperlink" Target="https://talan.bank.gov.ua/get-user-certificate/RV8DC2DWofM6SRCDfUXE" TargetMode="External"/><Relationship Id="rId1223" Type="http://schemas.openxmlformats.org/officeDocument/2006/relationships/hyperlink" Target="https://talan.bank.gov.ua/get-user-certificate/RV8DCdQ_CYrlnhP-m1b_" TargetMode="External"/><Relationship Id="rId1430" Type="http://schemas.openxmlformats.org/officeDocument/2006/relationships/hyperlink" Target="https://talan.bank.gov.ua/get-user-certificate/RV8DCKwpxn7X_zVCVlis" TargetMode="External"/><Relationship Id="rId1528" Type="http://schemas.openxmlformats.org/officeDocument/2006/relationships/hyperlink" Target="https://talan.bank.gov.ua/get-user-certificate/RV8DCNcBblL0ooOWESXr" TargetMode="External"/><Relationship Id="rId232" Type="http://schemas.openxmlformats.org/officeDocument/2006/relationships/hyperlink" Target="https://talan.bank.gov.ua/get-user-certificate/RV8DC700RasYfGNnN5Sk" TargetMode="External"/><Relationship Id="rId884" Type="http://schemas.openxmlformats.org/officeDocument/2006/relationships/hyperlink" Target="https://talan.bank.gov.ua/get-user-certificate/RV8DCNOKHhazEssK3P5F" TargetMode="External"/><Relationship Id="rId27" Type="http://schemas.openxmlformats.org/officeDocument/2006/relationships/hyperlink" Target="https://talan.bank.gov.ua/get-user-certificate/RV8DCn3Egp1_veH974Nw" TargetMode="External"/><Relationship Id="rId537" Type="http://schemas.openxmlformats.org/officeDocument/2006/relationships/hyperlink" Target="https://talan.bank.gov.ua/get-user-certificate/RV8DCWUYfvp31gr7m1lt" TargetMode="External"/><Relationship Id="rId744" Type="http://schemas.openxmlformats.org/officeDocument/2006/relationships/hyperlink" Target="https://talan.bank.gov.ua/get-user-certificate/RV8DCCsFSlYm_j6bfn1N" TargetMode="External"/><Relationship Id="rId951" Type="http://schemas.openxmlformats.org/officeDocument/2006/relationships/hyperlink" Target="https://talan.bank.gov.ua/get-user-certificate/RV8DCUtfqZr8HjcPNqCH" TargetMode="External"/><Relationship Id="rId1167" Type="http://schemas.openxmlformats.org/officeDocument/2006/relationships/hyperlink" Target="https://talan.bank.gov.ua/get-user-certificate/RV8DCTWgnpXQIAomwGg5" TargetMode="External"/><Relationship Id="rId1374" Type="http://schemas.openxmlformats.org/officeDocument/2006/relationships/hyperlink" Target="https://talan.bank.gov.ua/get-user-certificate/RV8DCOdYyNqpiKksiocn" TargetMode="External"/><Relationship Id="rId1581" Type="http://schemas.openxmlformats.org/officeDocument/2006/relationships/hyperlink" Target="https://talan.bank.gov.ua/get-user-certificate/RV8DCMXfa-C_50ZiWQ8-" TargetMode="External"/><Relationship Id="rId1679" Type="http://schemas.openxmlformats.org/officeDocument/2006/relationships/hyperlink" Target="https://talan.bank.gov.ua/get-user-certificate/tOwmoyHtfavRIbgyh-Um" TargetMode="External"/><Relationship Id="rId80" Type="http://schemas.openxmlformats.org/officeDocument/2006/relationships/hyperlink" Target="https://talan.bank.gov.ua/get-user-certificate/RV8DC8GNoLkyZI-E4Du_" TargetMode="External"/><Relationship Id="rId176" Type="http://schemas.openxmlformats.org/officeDocument/2006/relationships/hyperlink" Target="https://talan.bank.gov.ua/get-user-certificate/RV8DCBrAUw7WKoXzLlC9" TargetMode="External"/><Relationship Id="rId383" Type="http://schemas.openxmlformats.org/officeDocument/2006/relationships/hyperlink" Target="https://talan.bank.gov.ua/get-user-certificate/RV8DCo5Ry9GjgPbK7vgz" TargetMode="External"/><Relationship Id="rId590" Type="http://schemas.openxmlformats.org/officeDocument/2006/relationships/hyperlink" Target="https://talan.bank.gov.ua/get-user-certificate/RV8DCPO_9k8UwLawUI19" TargetMode="External"/><Relationship Id="rId604" Type="http://schemas.openxmlformats.org/officeDocument/2006/relationships/hyperlink" Target="https://talan.bank.gov.ua/get-user-certificate/RV8DC5qJbG-f04C1IMIb" TargetMode="External"/><Relationship Id="rId811" Type="http://schemas.openxmlformats.org/officeDocument/2006/relationships/hyperlink" Target="https://talan.bank.gov.ua/get-user-certificate/RV8DC9_590gyte2TZIuC" TargetMode="External"/><Relationship Id="rId1027" Type="http://schemas.openxmlformats.org/officeDocument/2006/relationships/hyperlink" Target="https://talan.bank.gov.ua/get-user-certificate/RV8DCFBGzP8pPiM8jPCy" TargetMode="External"/><Relationship Id="rId1234" Type="http://schemas.openxmlformats.org/officeDocument/2006/relationships/hyperlink" Target="https://talan.bank.gov.ua/get-user-certificate/RV8DChP-tLgWdgjcWwOI" TargetMode="External"/><Relationship Id="rId1441" Type="http://schemas.openxmlformats.org/officeDocument/2006/relationships/hyperlink" Target="https://talan.bank.gov.ua/get-user-certificate/RV8DCvE7DuHrxQaGO8Gl" TargetMode="External"/><Relationship Id="rId243" Type="http://schemas.openxmlformats.org/officeDocument/2006/relationships/hyperlink" Target="https://talan.bank.gov.ua/get-user-certificate/RV8DC1cy4QhEcY1E3WAn" TargetMode="External"/><Relationship Id="rId450" Type="http://schemas.openxmlformats.org/officeDocument/2006/relationships/hyperlink" Target="https://talan.bank.gov.ua/get-user-certificate/RV8DC5Dsc2cTw8Ny5LUG" TargetMode="External"/><Relationship Id="rId688" Type="http://schemas.openxmlformats.org/officeDocument/2006/relationships/hyperlink" Target="https://talan.bank.gov.ua/get-user-certificate/RV8DCP8Tt0gD062DE3h8" TargetMode="External"/><Relationship Id="rId895" Type="http://schemas.openxmlformats.org/officeDocument/2006/relationships/hyperlink" Target="https://talan.bank.gov.ua/get-user-certificate/RV8DCCiKVSb5IxF6zqq0" TargetMode="External"/><Relationship Id="rId909" Type="http://schemas.openxmlformats.org/officeDocument/2006/relationships/hyperlink" Target="https://talan.bank.gov.ua/get-user-certificate/RV8DCMO-US3vU6mS6QGQ" TargetMode="External"/><Relationship Id="rId1080" Type="http://schemas.openxmlformats.org/officeDocument/2006/relationships/hyperlink" Target="https://talan.bank.gov.ua/get-user-certificate/RV8DCGGfWWKGjecyWSgy" TargetMode="External"/><Relationship Id="rId1301" Type="http://schemas.openxmlformats.org/officeDocument/2006/relationships/hyperlink" Target="https://talan.bank.gov.ua/get-user-certificate/RV8DC0KrpsWqtwUUZGjP" TargetMode="External"/><Relationship Id="rId1539" Type="http://schemas.openxmlformats.org/officeDocument/2006/relationships/hyperlink" Target="https://talan.bank.gov.ua/get-user-certificate/RV8DCo_jC1bCvDwTGbb8" TargetMode="External"/><Relationship Id="rId38" Type="http://schemas.openxmlformats.org/officeDocument/2006/relationships/hyperlink" Target="https://talan.bank.gov.ua/get-user-certificate/RV8DCEuIN9AR_S1wuLaD" TargetMode="External"/><Relationship Id="rId103" Type="http://schemas.openxmlformats.org/officeDocument/2006/relationships/hyperlink" Target="https://talan.bank.gov.ua/get-user-certificate/RV8DCiuAFVCuCeZY3gJH" TargetMode="External"/><Relationship Id="rId310" Type="http://schemas.openxmlformats.org/officeDocument/2006/relationships/hyperlink" Target="https://talan.bank.gov.ua/get-user-certificate/RV8DCjhxRtTlZij48hpi" TargetMode="External"/><Relationship Id="rId548" Type="http://schemas.openxmlformats.org/officeDocument/2006/relationships/hyperlink" Target="https://talan.bank.gov.ua/get-user-certificate/RV8DCqm0iutmC34Wie8z" TargetMode="External"/><Relationship Id="rId755" Type="http://schemas.openxmlformats.org/officeDocument/2006/relationships/hyperlink" Target="https://talan.bank.gov.ua/get-user-certificate/RV8DCHp9kLg9y-_j9afc" TargetMode="External"/><Relationship Id="rId962" Type="http://schemas.openxmlformats.org/officeDocument/2006/relationships/hyperlink" Target="https://talan.bank.gov.ua/get-user-certificate/RV8DC6dvvF4sSJysQD17" TargetMode="External"/><Relationship Id="rId1178" Type="http://schemas.openxmlformats.org/officeDocument/2006/relationships/hyperlink" Target="https://talan.bank.gov.ua/get-user-certificate/RV8DCu8moWNEnLi9ypJ-" TargetMode="External"/><Relationship Id="rId1385" Type="http://schemas.openxmlformats.org/officeDocument/2006/relationships/hyperlink" Target="https://talan.bank.gov.ua/get-user-certificate/RV8DCkLcGfmfNEJl31y5" TargetMode="External"/><Relationship Id="rId1592" Type="http://schemas.openxmlformats.org/officeDocument/2006/relationships/hyperlink" Target="https://talan.bank.gov.ua/get-user-certificate/RV8DCYb3_TZZ8XpsjSWN" TargetMode="External"/><Relationship Id="rId1606" Type="http://schemas.openxmlformats.org/officeDocument/2006/relationships/hyperlink" Target="https://talan.bank.gov.ua/get-user-certificate/RV8DCbPjAfiE4njRthtA" TargetMode="External"/><Relationship Id="rId91" Type="http://schemas.openxmlformats.org/officeDocument/2006/relationships/hyperlink" Target="https://talan.bank.gov.ua/get-user-certificate/RV8DCDerTD0tq7LphrAg" TargetMode="External"/><Relationship Id="rId187" Type="http://schemas.openxmlformats.org/officeDocument/2006/relationships/hyperlink" Target="https://talan.bank.gov.ua/get-user-certificate/RV8DCjyyev6xV2gogf1z" TargetMode="External"/><Relationship Id="rId394" Type="http://schemas.openxmlformats.org/officeDocument/2006/relationships/hyperlink" Target="https://talan.bank.gov.ua/get-user-certificate/RV8DCwphtWDQv81Hg6IE" TargetMode="External"/><Relationship Id="rId408" Type="http://schemas.openxmlformats.org/officeDocument/2006/relationships/hyperlink" Target="https://talan.bank.gov.ua/get-user-certificate/RV8DCTmlKDdI_bgHQZap" TargetMode="External"/><Relationship Id="rId615" Type="http://schemas.openxmlformats.org/officeDocument/2006/relationships/hyperlink" Target="https://talan.bank.gov.ua/get-user-certificate/RV8DCq5weBBm3wWmsTvR" TargetMode="External"/><Relationship Id="rId822" Type="http://schemas.openxmlformats.org/officeDocument/2006/relationships/hyperlink" Target="https://talan.bank.gov.ua/get-user-certificate/RV8DCeLWvlErJqLFJZo-" TargetMode="External"/><Relationship Id="rId1038" Type="http://schemas.openxmlformats.org/officeDocument/2006/relationships/hyperlink" Target="https://talan.bank.gov.ua/get-user-certificate/RV8DCOnR-FMSyAseJTpK" TargetMode="External"/><Relationship Id="rId1245" Type="http://schemas.openxmlformats.org/officeDocument/2006/relationships/hyperlink" Target="https://talan.bank.gov.ua/get-user-certificate/RV8DCOhWJ_LSDjFAZw4E" TargetMode="External"/><Relationship Id="rId1452" Type="http://schemas.openxmlformats.org/officeDocument/2006/relationships/hyperlink" Target="https://talan.bank.gov.ua/get-user-certificate/RV8DC5t7hVHh4G68NECw" TargetMode="External"/><Relationship Id="rId254" Type="http://schemas.openxmlformats.org/officeDocument/2006/relationships/hyperlink" Target="https://talan.bank.gov.ua/get-user-certificate/RV8DCIx4Clm5dHGt4EEX" TargetMode="External"/><Relationship Id="rId699" Type="http://schemas.openxmlformats.org/officeDocument/2006/relationships/hyperlink" Target="https://talan.bank.gov.ua/get-user-certificate/RV8DCcbAMNTrD0OirL3q" TargetMode="External"/><Relationship Id="rId1091" Type="http://schemas.openxmlformats.org/officeDocument/2006/relationships/hyperlink" Target="https://talan.bank.gov.ua/get-user-certificate/RV8DCqkXfIjleTz111EH" TargetMode="External"/><Relationship Id="rId1105" Type="http://schemas.openxmlformats.org/officeDocument/2006/relationships/hyperlink" Target="https://talan.bank.gov.ua/get-user-certificate/RV8DCLe4yG959MIoGBbc" TargetMode="External"/><Relationship Id="rId1312" Type="http://schemas.openxmlformats.org/officeDocument/2006/relationships/hyperlink" Target="https://talan.bank.gov.ua/get-user-certificate/RV8DC38x7Qsbjz3bC5DL" TargetMode="External"/><Relationship Id="rId49" Type="http://schemas.openxmlformats.org/officeDocument/2006/relationships/hyperlink" Target="https://talan.bank.gov.ua/get-user-certificate/RV8DCdtHHQNpsZesOrln" TargetMode="External"/><Relationship Id="rId114" Type="http://schemas.openxmlformats.org/officeDocument/2006/relationships/hyperlink" Target="https://talan.bank.gov.ua/get-user-certificate/RV8DCJobfcy66w3WuGXj" TargetMode="External"/><Relationship Id="rId461" Type="http://schemas.openxmlformats.org/officeDocument/2006/relationships/hyperlink" Target="https://talan.bank.gov.ua/get-user-certificate/RV8DC-tENp_4u72BTz9C" TargetMode="External"/><Relationship Id="rId559" Type="http://schemas.openxmlformats.org/officeDocument/2006/relationships/hyperlink" Target="https://talan.bank.gov.ua/get-user-certificate/RV8DCzvTi1Erp3jtBNvR" TargetMode="External"/><Relationship Id="rId766" Type="http://schemas.openxmlformats.org/officeDocument/2006/relationships/hyperlink" Target="https://talan.bank.gov.ua/get-user-certificate/RV8DCEPHgcbuE-5Kybl9" TargetMode="External"/><Relationship Id="rId1189" Type="http://schemas.openxmlformats.org/officeDocument/2006/relationships/hyperlink" Target="https://talan.bank.gov.ua/get-user-certificate/RV8DC_k9coSk0BXu7Hae" TargetMode="External"/><Relationship Id="rId1396" Type="http://schemas.openxmlformats.org/officeDocument/2006/relationships/hyperlink" Target="https://talan.bank.gov.ua/get-user-certificate/RV8DCcjTbDbn5sPtKvXe" TargetMode="External"/><Relationship Id="rId1617" Type="http://schemas.openxmlformats.org/officeDocument/2006/relationships/hyperlink" Target="https://talan.bank.gov.ua/get-user-certificate/RV8DCY-Yi_jLA6KGHz3o" TargetMode="External"/><Relationship Id="rId198" Type="http://schemas.openxmlformats.org/officeDocument/2006/relationships/hyperlink" Target="https://talan.bank.gov.ua/get-user-certificate/RV8DC00Cl9j4vK7gT87V" TargetMode="External"/><Relationship Id="rId321" Type="http://schemas.openxmlformats.org/officeDocument/2006/relationships/hyperlink" Target="https://talan.bank.gov.ua/get-user-certificate/RV8DClFsH4u1y02AcN41" TargetMode="External"/><Relationship Id="rId419" Type="http://schemas.openxmlformats.org/officeDocument/2006/relationships/hyperlink" Target="https://talan.bank.gov.ua/get-user-certificate/RV8DC8Lsk7cZXfEfscb8" TargetMode="External"/><Relationship Id="rId626" Type="http://schemas.openxmlformats.org/officeDocument/2006/relationships/hyperlink" Target="https://talan.bank.gov.ua/get-user-certificate/RV8DCePbIgM3XkCTLzqR" TargetMode="External"/><Relationship Id="rId973" Type="http://schemas.openxmlformats.org/officeDocument/2006/relationships/hyperlink" Target="https://talan.bank.gov.ua/get-user-certificate/RV8DCT3I6QZq6rPk6_uD" TargetMode="External"/><Relationship Id="rId1049" Type="http://schemas.openxmlformats.org/officeDocument/2006/relationships/hyperlink" Target="https://talan.bank.gov.ua/get-user-certificate/RV8DC8Kil0E4dJe25hm8" TargetMode="External"/><Relationship Id="rId1256" Type="http://schemas.openxmlformats.org/officeDocument/2006/relationships/hyperlink" Target="https://talan.bank.gov.ua/get-user-certificate/RV8DCV7ibX-_loFNA7L5" TargetMode="External"/><Relationship Id="rId833" Type="http://schemas.openxmlformats.org/officeDocument/2006/relationships/hyperlink" Target="https://talan.bank.gov.ua/get-user-certificate/RV8DCDpIlOEO0S--Axas" TargetMode="External"/><Relationship Id="rId1116" Type="http://schemas.openxmlformats.org/officeDocument/2006/relationships/hyperlink" Target="https://talan.bank.gov.ua/get-user-certificate/RV8DCW2DN_pEqC5Sw1oh" TargetMode="External"/><Relationship Id="rId1463" Type="http://schemas.openxmlformats.org/officeDocument/2006/relationships/hyperlink" Target="https://talan.bank.gov.ua/get-user-certificate/RV8DC_K9GH53HuoFtjI9" TargetMode="External"/><Relationship Id="rId1670" Type="http://schemas.openxmlformats.org/officeDocument/2006/relationships/hyperlink" Target="https://talan.bank.gov.ua/get-user-certificate/NcfjeWvbRxL5Z17XrPmI" TargetMode="External"/><Relationship Id="rId265" Type="http://schemas.openxmlformats.org/officeDocument/2006/relationships/hyperlink" Target="https://talan.bank.gov.ua/get-user-certificate/RV8DCEyQqMuV10kWLKvW" TargetMode="External"/><Relationship Id="rId472" Type="http://schemas.openxmlformats.org/officeDocument/2006/relationships/hyperlink" Target="https://talan.bank.gov.ua/get-user-certificate/RV8DCAxA6CXYpu-8P1e1" TargetMode="External"/><Relationship Id="rId900" Type="http://schemas.openxmlformats.org/officeDocument/2006/relationships/hyperlink" Target="https://talan.bank.gov.ua/get-user-certificate/RV8DC96DlyhiCcaaoEwo" TargetMode="External"/><Relationship Id="rId1323" Type="http://schemas.openxmlformats.org/officeDocument/2006/relationships/hyperlink" Target="https://talan.bank.gov.ua/get-user-certificate/RV8DCtOSwe3V06mb4CNz" TargetMode="External"/><Relationship Id="rId1530" Type="http://schemas.openxmlformats.org/officeDocument/2006/relationships/hyperlink" Target="https://talan.bank.gov.ua/get-user-certificate/RV8DCNwoOb6fYRh4WHhY" TargetMode="External"/><Relationship Id="rId1628" Type="http://schemas.openxmlformats.org/officeDocument/2006/relationships/hyperlink" Target="https://talan.bank.gov.ua/get-user-certificate/RV8DC1poNeMJUHYWadWZ" TargetMode="External"/><Relationship Id="rId125" Type="http://schemas.openxmlformats.org/officeDocument/2006/relationships/hyperlink" Target="https://talan.bank.gov.ua/get-user-certificate/RV8DC1IaNG66TVmdmkRT" TargetMode="External"/><Relationship Id="rId332" Type="http://schemas.openxmlformats.org/officeDocument/2006/relationships/hyperlink" Target="https://talan.bank.gov.ua/get-user-certificate/RV8DCZxIYBl9CKi5FLhm" TargetMode="External"/><Relationship Id="rId777" Type="http://schemas.openxmlformats.org/officeDocument/2006/relationships/hyperlink" Target="https://talan.bank.gov.ua/get-user-certificate/RV8DC4HBh9qsFdFIAqw_" TargetMode="External"/><Relationship Id="rId984" Type="http://schemas.openxmlformats.org/officeDocument/2006/relationships/hyperlink" Target="https://talan.bank.gov.ua/get-user-certificate/RV8DC134pyzbE98Fiy_N" TargetMode="External"/><Relationship Id="rId637" Type="http://schemas.openxmlformats.org/officeDocument/2006/relationships/hyperlink" Target="https://talan.bank.gov.ua/get-user-certificate/RV8DC4KxfXIOzAHUick4" TargetMode="External"/><Relationship Id="rId844" Type="http://schemas.openxmlformats.org/officeDocument/2006/relationships/hyperlink" Target="https://talan.bank.gov.ua/get-user-certificate/RV8DC9uwIytQh6QVX_wE" TargetMode="External"/><Relationship Id="rId1267" Type="http://schemas.openxmlformats.org/officeDocument/2006/relationships/hyperlink" Target="https://talan.bank.gov.ua/get-user-certificate/RV8DCHMFv5UrsYgHg-_Z" TargetMode="External"/><Relationship Id="rId1474" Type="http://schemas.openxmlformats.org/officeDocument/2006/relationships/hyperlink" Target="https://talan.bank.gov.ua/get-user-certificate/RV8DC8fMUw8aQ3H9kucp" TargetMode="External"/><Relationship Id="rId276" Type="http://schemas.openxmlformats.org/officeDocument/2006/relationships/hyperlink" Target="https://talan.bank.gov.ua/get-user-certificate/RV8DC1ddDo5wly-IMrhV" TargetMode="External"/><Relationship Id="rId483" Type="http://schemas.openxmlformats.org/officeDocument/2006/relationships/hyperlink" Target="https://talan.bank.gov.ua/get-user-certificate/RV8DCs13YSDlkbahR8VA" TargetMode="External"/><Relationship Id="rId690" Type="http://schemas.openxmlformats.org/officeDocument/2006/relationships/hyperlink" Target="https://talan.bank.gov.ua/get-user-certificate/RV8DCcFD9HZIieodUhLq" TargetMode="External"/><Relationship Id="rId704" Type="http://schemas.openxmlformats.org/officeDocument/2006/relationships/hyperlink" Target="https://talan.bank.gov.ua/get-user-certificate/RV8DCqSjvrKekY4qtviC" TargetMode="External"/><Relationship Id="rId911" Type="http://schemas.openxmlformats.org/officeDocument/2006/relationships/hyperlink" Target="https://talan.bank.gov.ua/get-user-certificate/RV8DC2wJ6qTMqRAeXkEZ" TargetMode="External"/><Relationship Id="rId1127" Type="http://schemas.openxmlformats.org/officeDocument/2006/relationships/hyperlink" Target="https://talan.bank.gov.ua/get-user-certificate/RV8DClBh7cgXTA_B17Xq" TargetMode="External"/><Relationship Id="rId1334" Type="http://schemas.openxmlformats.org/officeDocument/2006/relationships/hyperlink" Target="https://talan.bank.gov.ua/get-user-certificate/RV8DCNRIe0BRD3B7xzMN" TargetMode="External"/><Relationship Id="rId1541" Type="http://schemas.openxmlformats.org/officeDocument/2006/relationships/hyperlink" Target="https://talan.bank.gov.ua/get-user-certificate/RV8DCtwgJwUyD4VHw2w5" TargetMode="External"/><Relationship Id="rId40" Type="http://schemas.openxmlformats.org/officeDocument/2006/relationships/hyperlink" Target="https://talan.bank.gov.ua/get-user-certificate/RV8DC39bF2x2aTiXrGGD" TargetMode="External"/><Relationship Id="rId136" Type="http://schemas.openxmlformats.org/officeDocument/2006/relationships/hyperlink" Target="https://talan.bank.gov.ua/get-user-certificate/RV8DC8bN-xsuszWnS5Jj" TargetMode="External"/><Relationship Id="rId343" Type="http://schemas.openxmlformats.org/officeDocument/2006/relationships/hyperlink" Target="https://talan.bank.gov.ua/get-user-certificate/RV8DCGOgpF9T_1FQp2r3" TargetMode="External"/><Relationship Id="rId550" Type="http://schemas.openxmlformats.org/officeDocument/2006/relationships/hyperlink" Target="https://talan.bank.gov.ua/get-user-certificate/RV8DCvMCDn1U5dVQWZhi" TargetMode="External"/><Relationship Id="rId788" Type="http://schemas.openxmlformats.org/officeDocument/2006/relationships/hyperlink" Target="https://talan.bank.gov.ua/get-user-certificate/RV8DCdpUP91p9outzN6_" TargetMode="External"/><Relationship Id="rId995" Type="http://schemas.openxmlformats.org/officeDocument/2006/relationships/hyperlink" Target="https://talan.bank.gov.ua/get-user-certificate/RV8DCAA0Xz1aYdiFQZhp" TargetMode="External"/><Relationship Id="rId1180" Type="http://schemas.openxmlformats.org/officeDocument/2006/relationships/hyperlink" Target="https://talan.bank.gov.ua/get-user-certificate/RV8DCPLoUzKCxEdIGP44" TargetMode="External"/><Relationship Id="rId1401" Type="http://schemas.openxmlformats.org/officeDocument/2006/relationships/hyperlink" Target="https://talan.bank.gov.ua/get-user-certificate/RV8DCIpN1tOZJkAWwgbi" TargetMode="External"/><Relationship Id="rId1639" Type="http://schemas.openxmlformats.org/officeDocument/2006/relationships/hyperlink" Target="https://talan.bank.gov.ua/get-user-certificate/RV8DCYWdiVGNFHhcbxMV" TargetMode="External"/><Relationship Id="rId203" Type="http://schemas.openxmlformats.org/officeDocument/2006/relationships/hyperlink" Target="https://talan.bank.gov.ua/get-user-certificate/RV8DCqAKnfi-FSEiVSjI" TargetMode="External"/><Relationship Id="rId648" Type="http://schemas.openxmlformats.org/officeDocument/2006/relationships/hyperlink" Target="https://talan.bank.gov.ua/get-user-certificate/RV8DC4Ssz5iY4zPLSjpp" TargetMode="External"/><Relationship Id="rId855" Type="http://schemas.openxmlformats.org/officeDocument/2006/relationships/hyperlink" Target="https://talan.bank.gov.ua/get-user-certificate/RV8DCDibQwkxlaewZAxg" TargetMode="External"/><Relationship Id="rId1040" Type="http://schemas.openxmlformats.org/officeDocument/2006/relationships/hyperlink" Target="https://talan.bank.gov.ua/get-user-certificate/RV8DCRYzjRZLO_46Qtt3" TargetMode="External"/><Relationship Id="rId1278" Type="http://schemas.openxmlformats.org/officeDocument/2006/relationships/hyperlink" Target="https://talan.bank.gov.ua/get-user-certificate/RV8DCLWnMDTRPhQDt7am" TargetMode="External"/><Relationship Id="rId1485" Type="http://schemas.openxmlformats.org/officeDocument/2006/relationships/hyperlink" Target="https://talan.bank.gov.ua/get-user-certificate/RV8DCpJLgAJjFIYN9h5l" TargetMode="External"/><Relationship Id="rId287" Type="http://schemas.openxmlformats.org/officeDocument/2006/relationships/hyperlink" Target="https://talan.bank.gov.ua/get-user-certificate/RV8DC-cAnBVwMgend7Dg" TargetMode="External"/><Relationship Id="rId410" Type="http://schemas.openxmlformats.org/officeDocument/2006/relationships/hyperlink" Target="https://talan.bank.gov.ua/get-user-certificate/RV8DCGlFdXpR_1WrLIZK" TargetMode="External"/><Relationship Id="rId494" Type="http://schemas.openxmlformats.org/officeDocument/2006/relationships/hyperlink" Target="https://talan.bank.gov.ua/get-user-certificate/RV8DCha6KEoVOA1W02MO" TargetMode="External"/><Relationship Id="rId508" Type="http://schemas.openxmlformats.org/officeDocument/2006/relationships/hyperlink" Target="https://talan.bank.gov.ua/get-user-certificate/RV8DC2TmodX7nth7ZBX9" TargetMode="External"/><Relationship Id="rId715" Type="http://schemas.openxmlformats.org/officeDocument/2006/relationships/hyperlink" Target="https://talan.bank.gov.ua/get-user-certificate/RV8DC68vuk6b1nVtjRks" TargetMode="External"/><Relationship Id="rId922" Type="http://schemas.openxmlformats.org/officeDocument/2006/relationships/hyperlink" Target="https://talan.bank.gov.ua/get-user-certificate/RV8DCCFpqjucpM9dHkOm" TargetMode="External"/><Relationship Id="rId1138" Type="http://schemas.openxmlformats.org/officeDocument/2006/relationships/hyperlink" Target="https://talan.bank.gov.ua/get-user-certificate/RV8DCKrF4jxH9_oDDXGB" TargetMode="External"/><Relationship Id="rId1345" Type="http://schemas.openxmlformats.org/officeDocument/2006/relationships/hyperlink" Target="https://talan.bank.gov.ua/get-user-certificate/RV8DCJ6UwvWrfv5Feztf" TargetMode="External"/><Relationship Id="rId1552" Type="http://schemas.openxmlformats.org/officeDocument/2006/relationships/hyperlink" Target="https://talan.bank.gov.ua/get-user-certificate/RV8DCwlZuPSo7u2dZKg1" TargetMode="External"/><Relationship Id="rId147" Type="http://schemas.openxmlformats.org/officeDocument/2006/relationships/hyperlink" Target="https://talan.bank.gov.ua/get-user-certificate/RV8DCGkpkaDCS-WEyORS" TargetMode="External"/><Relationship Id="rId354" Type="http://schemas.openxmlformats.org/officeDocument/2006/relationships/hyperlink" Target="https://talan.bank.gov.ua/get-user-certificate/RV8DCYa5WCB902qisrx3" TargetMode="External"/><Relationship Id="rId799" Type="http://schemas.openxmlformats.org/officeDocument/2006/relationships/hyperlink" Target="https://talan.bank.gov.ua/get-user-certificate/RV8DCU9EufJZiJVb7Rpk" TargetMode="External"/><Relationship Id="rId1191" Type="http://schemas.openxmlformats.org/officeDocument/2006/relationships/hyperlink" Target="https://talan.bank.gov.ua/get-user-certificate/RV8DCmEVI6ZtGqJDhPVn" TargetMode="External"/><Relationship Id="rId1205" Type="http://schemas.openxmlformats.org/officeDocument/2006/relationships/hyperlink" Target="https://talan.bank.gov.ua/get-user-certificate/RV8DCbNNkPneHfgutK70" TargetMode="External"/><Relationship Id="rId51" Type="http://schemas.openxmlformats.org/officeDocument/2006/relationships/hyperlink" Target="https://talan.bank.gov.ua/get-user-certificate/RV8DCxQ4XbN75tyn5JFj" TargetMode="External"/><Relationship Id="rId561" Type="http://schemas.openxmlformats.org/officeDocument/2006/relationships/hyperlink" Target="https://talan.bank.gov.ua/get-user-certificate/RV8DC0A-QOgaXp_fzt50" TargetMode="External"/><Relationship Id="rId659" Type="http://schemas.openxmlformats.org/officeDocument/2006/relationships/hyperlink" Target="https://talan.bank.gov.ua/get-user-certificate/RV8DCye8mHQWR0n9BuwP" TargetMode="External"/><Relationship Id="rId866" Type="http://schemas.openxmlformats.org/officeDocument/2006/relationships/hyperlink" Target="https://talan.bank.gov.ua/get-user-certificate/RV8DCw2zQInIwFC1uWMF" TargetMode="External"/><Relationship Id="rId1289" Type="http://schemas.openxmlformats.org/officeDocument/2006/relationships/hyperlink" Target="https://talan.bank.gov.ua/get-user-certificate/RV8DCmbcOXcm5J1SSOGX" TargetMode="External"/><Relationship Id="rId1412" Type="http://schemas.openxmlformats.org/officeDocument/2006/relationships/hyperlink" Target="https://talan.bank.gov.ua/get-user-certificate/RV8DCAV2OzzI2NKtb_1k" TargetMode="External"/><Relationship Id="rId1496" Type="http://schemas.openxmlformats.org/officeDocument/2006/relationships/hyperlink" Target="https://talan.bank.gov.ua/get-user-certificate/RV8DCChutcRHTGI8-4cE" TargetMode="External"/><Relationship Id="rId214" Type="http://schemas.openxmlformats.org/officeDocument/2006/relationships/hyperlink" Target="https://talan.bank.gov.ua/get-user-certificate/RV8DCNAJHmYVvujo4unc" TargetMode="External"/><Relationship Id="rId298" Type="http://schemas.openxmlformats.org/officeDocument/2006/relationships/hyperlink" Target="https://talan.bank.gov.ua/get-user-certificate/RV8DCEXkfJjJKVkg9VDg" TargetMode="External"/><Relationship Id="rId421" Type="http://schemas.openxmlformats.org/officeDocument/2006/relationships/hyperlink" Target="https://talan.bank.gov.ua/get-user-certificate/RV8DCdeaK37krbr7J3qx" TargetMode="External"/><Relationship Id="rId519" Type="http://schemas.openxmlformats.org/officeDocument/2006/relationships/hyperlink" Target="https://talan.bank.gov.ua/get-user-certificate/RV8DC3Juc7iIrbfb82IH" TargetMode="External"/><Relationship Id="rId1051" Type="http://schemas.openxmlformats.org/officeDocument/2006/relationships/hyperlink" Target="https://talan.bank.gov.ua/get-user-certificate/RV8DCLcWPVkaFX_wsRyq" TargetMode="External"/><Relationship Id="rId1149" Type="http://schemas.openxmlformats.org/officeDocument/2006/relationships/hyperlink" Target="https://talan.bank.gov.ua/get-user-certificate/RV8DCYGruPPuneCqb8T3" TargetMode="External"/><Relationship Id="rId1356" Type="http://schemas.openxmlformats.org/officeDocument/2006/relationships/hyperlink" Target="https://talan.bank.gov.ua/get-user-certificate/RV8DCnzxcH3qo_zESRKm" TargetMode="External"/><Relationship Id="rId158" Type="http://schemas.openxmlformats.org/officeDocument/2006/relationships/hyperlink" Target="https://talan.bank.gov.ua/get-user-certificate/RV8DCsfxxIESmXTrMRwM" TargetMode="External"/><Relationship Id="rId726" Type="http://schemas.openxmlformats.org/officeDocument/2006/relationships/hyperlink" Target="https://talan.bank.gov.ua/get-user-certificate/RV8DCrqRMYWMz9hQ6Lte" TargetMode="External"/><Relationship Id="rId933" Type="http://schemas.openxmlformats.org/officeDocument/2006/relationships/hyperlink" Target="https://talan.bank.gov.ua/get-user-certificate/RV8DC_J62eEQfloLEpnn" TargetMode="External"/><Relationship Id="rId1009" Type="http://schemas.openxmlformats.org/officeDocument/2006/relationships/hyperlink" Target="https://talan.bank.gov.ua/get-user-certificate/RV8DCa2RbP1gxmTL46nl" TargetMode="External"/><Relationship Id="rId1563" Type="http://schemas.openxmlformats.org/officeDocument/2006/relationships/hyperlink" Target="https://talan.bank.gov.ua/get-user-certificate/RV8DCOVEkRTmj1WhFR7a" TargetMode="External"/><Relationship Id="rId62" Type="http://schemas.openxmlformats.org/officeDocument/2006/relationships/hyperlink" Target="https://talan.bank.gov.ua/get-user-certificate/RV8DCfm5HUqUb-L3JryR" TargetMode="External"/><Relationship Id="rId365" Type="http://schemas.openxmlformats.org/officeDocument/2006/relationships/hyperlink" Target="https://talan.bank.gov.ua/get-user-certificate/RV8DCCHek5EWYO391iM5" TargetMode="External"/><Relationship Id="rId572" Type="http://schemas.openxmlformats.org/officeDocument/2006/relationships/hyperlink" Target="https://talan.bank.gov.ua/get-user-certificate/RV8DCxWz8XlUfBhycfmC" TargetMode="External"/><Relationship Id="rId1216" Type="http://schemas.openxmlformats.org/officeDocument/2006/relationships/hyperlink" Target="https://talan.bank.gov.ua/get-user-certificate/RV8DCrw7h3xJCTobXxot" TargetMode="External"/><Relationship Id="rId1423" Type="http://schemas.openxmlformats.org/officeDocument/2006/relationships/hyperlink" Target="https://talan.bank.gov.ua/get-user-certificate/RV8DCCGnrAnddirmoEvI" TargetMode="External"/><Relationship Id="rId1630" Type="http://schemas.openxmlformats.org/officeDocument/2006/relationships/hyperlink" Target="https://talan.bank.gov.ua/get-user-certificate/RV8DC9i95MYW-p4I_9L-" TargetMode="External"/><Relationship Id="rId225" Type="http://schemas.openxmlformats.org/officeDocument/2006/relationships/hyperlink" Target="https://talan.bank.gov.ua/get-user-certificate/RV8DC3sttyxhgCadwHe7" TargetMode="External"/><Relationship Id="rId432" Type="http://schemas.openxmlformats.org/officeDocument/2006/relationships/hyperlink" Target="https://talan.bank.gov.ua/get-user-certificate/RV8DChmIP2IzUCyIMbpr" TargetMode="External"/><Relationship Id="rId877" Type="http://schemas.openxmlformats.org/officeDocument/2006/relationships/hyperlink" Target="https://talan.bank.gov.ua/get-user-certificate/RV8DC2ii9HFMLzDR8thO" TargetMode="External"/><Relationship Id="rId1062" Type="http://schemas.openxmlformats.org/officeDocument/2006/relationships/hyperlink" Target="https://talan.bank.gov.ua/get-user-certificate/RV8DCLBCeWqpM8kq7L43" TargetMode="External"/><Relationship Id="rId737" Type="http://schemas.openxmlformats.org/officeDocument/2006/relationships/hyperlink" Target="https://talan.bank.gov.ua/get-user-certificate/RV8DC4m7kOx8CVztJEMs" TargetMode="External"/><Relationship Id="rId944" Type="http://schemas.openxmlformats.org/officeDocument/2006/relationships/hyperlink" Target="https://talan.bank.gov.ua/get-user-certificate/RV8DC4H7BcnOVZGMT5il" TargetMode="External"/><Relationship Id="rId1367" Type="http://schemas.openxmlformats.org/officeDocument/2006/relationships/hyperlink" Target="https://talan.bank.gov.ua/get-user-certificate/RV8DCzZ5cKFOMtslboq0" TargetMode="External"/><Relationship Id="rId1574" Type="http://schemas.openxmlformats.org/officeDocument/2006/relationships/hyperlink" Target="https://talan.bank.gov.ua/get-user-certificate/RV8DCle8lvXjWsNmhI5b" TargetMode="External"/><Relationship Id="rId73" Type="http://schemas.openxmlformats.org/officeDocument/2006/relationships/hyperlink" Target="https://talan.bank.gov.ua/get-user-certificate/RV8DCSCSkB8pQUpm-WKr" TargetMode="External"/><Relationship Id="rId169" Type="http://schemas.openxmlformats.org/officeDocument/2006/relationships/hyperlink" Target="https://talan.bank.gov.ua/get-user-certificate/RV8DC64TUvaMbkFlETXj" TargetMode="External"/><Relationship Id="rId376" Type="http://schemas.openxmlformats.org/officeDocument/2006/relationships/hyperlink" Target="https://talan.bank.gov.ua/get-user-certificate/RV8DC0vNIND93OEjw1Zs" TargetMode="External"/><Relationship Id="rId583" Type="http://schemas.openxmlformats.org/officeDocument/2006/relationships/hyperlink" Target="https://talan.bank.gov.ua/get-user-certificate/RV8DCT7d64cOvh3aVCg6" TargetMode="External"/><Relationship Id="rId790" Type="http://schemas.openxmlformats.org/officeDocument/2006/relationships/hyperlink" Target="https://talan.bank.gov.ua/get-user-certificate/RV8DC4yH4F8eVlL-pOxJ" TargetMode="External"/><Relationship Id="rId804" Type="http://schemas.openxmlformats.org/officeDocument/2006/relationships/hyperlink" Target="https://talan.bank.gov.ua/get-user-certificate/RV8DCj6RQ3_Zh9N6lMrj" TargetMode="External"/><Relationship Id="rId1227" Type="http://schemas.openxmlformats.org/officeDocument/2006/relationships/hyperlink" Target="https://talan.bank.gov.ua/get-user-certificate/RV8DCwllEh2dYVtK6P-S" TargetMode="External"/><Relationship Id="rId1434" Type="http://schemas.openxmlformats.org/officeDocument/2006/relationships/hyperlink" Target="https://talan.bank.gov.ua/get-user-certificate/RV8DCUnepPuUSS5HYpUj" TargetMode="External"/><Relationship Id="rId1641" Type="http://schemas.openxmlformats.org/officeDocument/2006/relationships/hyperlink" Target="https://talan.bank.gov.ua/get-user-certificate/RV8DC1dfqt2CVcVMoijY" TargetMode="External"/><Relationship Id="rId4" Type="http://schemas.openxmlformats.org/officeDocument/2006/relationships/hyperlink" Target="https://talan.bank.gov.ua/get-user-certificate/RV8DC10wGG2b0Kg9_rah" TargetMode="External"/><Relationship Id="rId236" Type="http://schemas.openxmlformats.org/officeDocument/2006/relationships/hyperlink" Target="https://talan.bank.gov.ua/get-user-certificate/RV8DCoDaNs1kw-K2Fj4K" TargetMode="External"/><Relationship Id="rId443" Type="http://schemas.openxmlformats.org/officeDocument/2006/relationships/hyperlink" Target="https://talan.bank.gov.ua/get-user-certificate/RV8DCCAR62hjGISMVI0d" TargetMode="External"/><Relationship Id="rId650" Type="http://schemas.openxmlformats.org/officeDocument/2006/relationships/hyperlink" Target="https://talan.bank.gov.ua/get-user-certificate/RV8DCggDOxAwjAQKjySN" TargetMode="External"/><Relationship Id="rId888" Type="http://schemas.openxmlformats.org/officeDocument/2006/relationships/hyperlink" Target="https://talan.bank.gov.ua/get-user-certificate/RV8DCOAUhLaktrZ9VqUA" TargetMode="External"/><Relationship Id="rId1073" Type="http://schemas.openxmlformats.org/officeDocument/2006/relationships/hyperlink" Target="https://talan.bank.gov.ua/get-user-certificate/RV8DC3vRS827nPwxTMqv" TargetMode="External"/><Relationship Id="rId1280" Type="http://schemas.openxmlformats.org/officeDocument/2006/relationships/hyperlink" Target="https://talan.bank.gov.ua/get-user-certificate/RV8DCO0l14C3zxo29YoC" TargetMode="External"/><Relationship Id="rId1501" Type="http://schemas.openxmlformats.org/officeDocument/2006/relationships/hyperlink" Target="https://talan.bank.gov.ua/get-user-certificate/RV8DCpSgwCXZaRAhnfi4" TargetMode="External"/><Relationship Id="rId303" Type="http://schemas.openxmlformats.org/officeDocument/2006/relationships/hyperlink" Target="https://talan.bank.gov.ua/get-user-certificate/RV8DCV3qHBtXnHQzSTLG" TargetMode="External"/><Relationship Id="rId748" Type="http://schemas.openxmlformats.org/officeDocument/2006/relationships/hyperlink" Target="https://talan.bank.gov.ua/get-user-certificate/RV8DCh0Mdgdf5OS41OZL" TargetMode="External"/><Relationship Id="rId955" Type="http://schemas.openxmlformats.org/officeDocument/2006/relationships/hyperlink" Target="https://talan.bank.gov.ua/get-user-certificate/RV8DC6Csk-z2e6FgogrJ" TargetMode="External"/><Relationship Id="rId1140" Type="http://schemas.openxmlformats.org/officeDocument/2006/relationships/hyperlink" Target="https://talan.bank.gov.ua/get-user-certificate/RV8DCMb2f58Ah8SJxtUr" TargetMode="External"/><Relationship Id="rId1378" Type="http://schemas.openxmlformats.org/officeDocument/2006/relationships/hyperlink" Target="https://talan.bank.gov.ua/get-user-certificate/RV8DCxe6ee4H9_9J6MVS" TargetMode="External"/><Relationship Id="rId1585" Type="http://schemas.openxmlformats.org/officeDocument/2006/relationships/hyperlink" Target="https://talan.bank.gov.ua/get-user-certificate/RV8DCf__p7Ut9fisXSnk" TargetMode="External"/><Relationship Id="rId84" Type="http://schemas.openxmlformats.org/officeDocument/2006/relationships/hyperlink" Target="https://talan.bank.gov.ua/get-user-certificate/RV8DCSEmN8iux7s0JKc_" TargetMode="External"/><Relationship Id="rId387" Type="http://schemas.openxmlformats.org/officeDocument/2006/relationships/hyperlink" Target="https://talan.bank.gov.ua/get-user-certificate/RV8DC47b2SCSE83NRTfj" TargetMode="External"/><Relationship Id="rId510" Type="http://schemas.openxmlformats.org/officeDocument/2006/relationships/hyperlink" Target="https://talan.bank.gov.ua/get-user-certificate/RV8DCv572Nvyb5DszT7h" TargetMode="External"/><Relationship Id="rId594" Type="http://schemas.openxmlformats.org/officeDocument/2006/relationships/hyperlink" Target="https://talan.bank.gov.ua/get-user-certificate/RV8DCvRlyWVJ15EJ5-o9" TargetMode="External"/><Relationship Id="rId608" Type="http://schemas.openxmlformats.org/officeDocument/2006/relationships/hyperlink" Target="https://talan.bank.gov.ua/get-user-certificate/RV8DCZmFMeXZcT8fnair" TargetMode="External"/><Relationship Id="rId815" Type="http://schemas.openxmlformats.org/officeDocument/2006/relationships/hyperlink" Target="https://talan.bank.gov.ua/get-user-certificate/RV8DCIVg8faJ5IDUHqLa" TargetMode="External"/><Relationship Id="rId1238" Type="http://schemas.openxmlformats.org/officeDocument/2006/relationships/hyperlink" Target="https://talan.bank.gov.ua/get-user-certificate/RV8DCY3JiUqasDOAIVLl" TargetMode="External"/><Relationship Id="rId1445" Type="http://schemas.openxmlformats.org/officeDocument/2006/relationships/hyperlink" Target="https://talan.bank.gov.ua/get-user-certificate/RV8DCoBzHAu-Kd9JaXKV" TargetMode="External"/><Relationship Id="rId1652" Type="http://schemas.openxmlformats.org/officeDocument/2006/relationships/hyperlink" Target="https://talan.bank.gov.ua/get-user-certificate/NcfjeYiccIs6dTpI3FNH" TargetMode="External"/><Relationship Id="rId247" Type="http://schemas.openxmlformats.org/officeDocument/2006/relationships/hyperlink" Target="https://talan.bank.gov.ua/get-user-certificate/RV8DC8idBKzpGAI0cfnn" TargetMode="External"/><Relationship Id="rId899" Type="http://schemas.openxmlformats.org/officeDocument/2006/relationships/hyperlink" Target="https://talan.bank.gov.ua/get-user-certificate/RV8DCaO-N3sJewG3drM_" TargetMode="External"/><Relationship Id="rId1000" Type="http://schemas.openxmlformats.org/officeDocument/2006/relationships/hyperlink" Target="https://talan.bank.gov.ua/get-user-certificate/RV8DCCRc4m_WL__OotnF" TargetMode="External"/><Relationship Id="rId1084" Type="http://schemas.openxmlformats.org/officeDocument/2006/relationships/hyperlink" Target="https://talan.bank.gov.ua/get-user-certificate/RV8DC5il61oBkqA0qIW-" TargetMode="External"/><Relationship Id="rId1305" Type="http://schemas.openxmlformats.org/officeDocument/2006/relationships/hyperlink" Target="https://talan.bank.gov.ua/get-user-certificate/RV8DCqhTDP-8gJBXCi9F" TargetMode="External"/><Relationship Id="rId107" Type="http://schemas.openxmlformats.org/officeDocument/2006/relationships/hyperlink" Target="https://talan.bank.gov.ua/get-user-certificate/RV8DCRva4uB314PYRJEB" TargetMode="External"/><Relationship Id="rId454" Type="http://schemas.openxmlformats.org/officeDocument/2006/relationships/hyperlink" Target="https://talan.bank.gov.ua/get-user-certificate/RV8DCdboJqGhACtGEoSn" TargetMode="External"/><Relationship Id="rId661" Type="http://schemas.openxmlformats.org/officeDocument/2006/relationships/hyperlink" Target="https://talan.bank.gov.ua/get-user-certificate/RV8DC-hL1AaG1k6SR-J_" TargetMode="External"/><Relationship Id="rId759" Type="http://schemas.openxmlformats.org/officeDocument/2006/relationships/hyperlink" Target="https://talan.bank.gov.ua/get-user-certificate/RV8DCdTM-1BQw6l5d-tD" TargetMode="External"/><Relationship Id="rId966" Type="http://schemas.openxmlformats.org/officeDocument/2006/relationships/hyperlink" Target="https://talan.bank.gov.ua/get-user-certificate/RV8DC1mG3pCZ_MMM9gkr" TargetMode="External"/><Relationship Id="rId1291" Type="http://schemas.openxmlformats.org/officeDocument/2006/relationships/hyperlink" Target="https://talan.bank.gov.ua/get-user-certificate/RV8DC0h5ejqrEspuQwS-" TargetMode="External"/><Relationship Id="rId1389" Type="http://schemas.openxmlformats.org/officeDocument/2006/relationships/hyperlink" Target="https://talan.bank.gov.ua/get-user-certificate/RV8DC-vtiCfoiyi-C7pQ" TargetMode="External"/><Relationship Id="rId1512" Type="http://schemas.openxmlformats.org/officeDocument/2006/relationships/hyperlink" Target="https://talan.bank.gov.ua/get-user-certificate/RV8DCgQ0OV8jB-dbD1za" TargetMode="External"/><Relationship Id="rId1596" Type="http://schemas.openxmlformats.org/officeDocument/2006/relationships/hyperlink" Target="https://talan.bank.gov.ua/get-user-certificate/RV8DCE_lKBMaPC7jaWRk" TargetMode="External"/><Relationship Id="rId11" Type="http://schemas.openxmlformats.org/officeDocument/2006/relationships/hyperlink" Target="https://talan.bank.gov.ua/get-user-certificate/RV8DC226T06p88gMlk4o" TargetMode="External"/><Relationship Id="rId314" Type="http://schemas.openxmlformats.org/officeDocument/2006/relationships/hyperlink" Target="https://talan.bank.gov.ua/get-user-certificate/RV8DCDDutGDjSg4V0Hma" TargetMode="External"/><Relationship Id="rId398" Type="http://schemas.openxmlformats.org/officeDocument/2006/relationships/hyperlink" Target="https://talan.bank.gov.ua/get-user-certificate/RV8DCyi1Y07aoMOmHoaa" TargetMode="External"/><Relationship Id="rId521" Type="http://schemas.openxmlformats.org/officeDocument/2006/relationships/hyperlink" Target="https://talan.bank.gov.ua/get-user-certificate/RV8DCCytJj5jprhpyk9r" TargetMode="External"/><Relationship Id="rId619" Type="http://schemas.openxmlformats.org/officeDocument/2006/relationships/hyperlink" Target="https://talan.bank.gov.ua/get-user-certificate/RV8DCHz-oON-SDYEm5Iz" TargetMode="External"/><Relationship Id="rId1151" Type="http://schemas.openxmlformats.org/officeDocument/2006/relationships/hyperlink" Target="https://talan.bank.gov.ua/get-user-certificate/RV8DCco6YqJWX5Qzp2M1" TargetMode="External"/><Relationship Id="rId1249" Type="http://schemas.openxmlformats.org/officeDocument/2006/relationships/hyperlink" Target="https://talan.bank.gov.ua/get-user-certificate/RV8DCy7L_BgR5tcJPK2L" TargetMode="External"/><Relationship Id="rId95" Type="http://schemas.openxmlformats.org/officeDocument/2006/relationships/hyperlink" Target="https://talan.bank.gov.ua/get-user-certificate/RV8DCP7-D6F3wZPPb1Uw" TargetMode="External"/><Relationship Id="rId160" Type="http://schemas.openxmlformats.org/officeDocument/2006/relationships/hyperlink" Target="https://talan.bank.gov.ua/get-user-certificate/RV8DCyvxio1sTSe2XzW4" TargetMode="External"/><Relationship Id="rId826" Type="http://schemas.openxmlformats.org/officeDocument/2006/relationships/hyperlink" Target="https://talan.bank.gov.ua/get-user-certificate/RV8DCoI6TZi9rnj35MnF" TargetMode="External"/><Relationship Id="rId1011" Type="http://schemas.openxmlformats.org/officeDocument/2006/relationships/hyperlink" Target="https://talan.bank.gov.ua/get-user-certificate/RV8DC_KUgkxR-9qG03iI" TargetMode="External"/><Relationship Id="rId1109" Type="http://schemas.openxmlformats.org/officeDocument/2006/relationships/hyperlink" Target="https://talan.bank.gov.ua/get-user-certificate/RV8DCsanB3teZFYLtpZm" TargetMode="External"/><Relationship Id="rId1456" Type="http://schemas.openxmlformats.org/officeDocument/2006/relationships/hyperlink" Target="https://talan.bank.gov.ua/get-user-certificate/RV8DCIgJudKaB6tHJtWW" TargetMode="External"/><Relationship Id="rId1663" Type="http://schemas.openxmlformats.org/officeDocument/2006/relationships/hyperlink" Target="https://talan.bank.gov.ua/get-user-certificate/NcfjeJM77Yn-7ucGPFXn" TargetMode="External"/><Relationship Id="rId258" Type="http://schemas.openxmlformats.org/officeDocument/2006/relationships/hyperlink" Target="https://talan.bank.gov.ua/get-user-certificate/RV8DCUWqe_h-BCezLb-t" TargetMode="External"/><Relationship Id="rId465" Type="http://schemas.openxmlformats.org/officeDocument/2006/relationships/hyperlink" Target="https://talan.bank.gov.ua/get-user-certificate/RV8DCBV1T1OhvmDJZ2u_" TargetMode="External"/><Relationship Id="rId672" Type="http://schemas.openxmlformats.org/officeDocument/2006/relationships/hyperlink" Target="https://talan.bank.gov.ua/get-user-certificate/RV8DCb_XHJzsIwJkV-YB" TargetMode="External"/><Relationship Id="rId1095" Type="http://schemas.openxmlformats.org/officeDocument/2006/relationships/hyperlink" Target="https://talan.bank.gov.ua/get-user-certificate/RV8DC0W1IqOm4nve1yRF" TargetMode="External"/><Relationship Id="rId1316" Type="http://schemas.openxmlformats.org/officeDocument/2006/relationships/hyperlink" Target="https://talan.bank.gov.ua/get-user-certificate/RV8DC3sGMK53guZ1nS6j" TargetMode="External"/><Relationship Id="rId1523" Type="http://schemas.openxmlformats.org/officeDocument/2006/relationships/hyperlink" Target="https://talan.bank.gov.ua/get-user-certificate/RV8DCIqGYMmt0Ix38TNl" TargetMode="External"/><Relationship Id="rId22" Type="http://schemas.openxmlformats.org/officeDocument/2006/relationships/hyperlink" Target="https://talan.bank.gov.ua/get-user-certificate/RV8DCiJZcGJfZSHa5X3U" TargetMode="External"/><Relationship Id="rId118" Type="http://schemas.openxmlformats.org/officeDocument/2006/relationships/hyperlink" Target="https://talan.bank.gov.ua/get-user-certificate/RV8DCbVqKJ0H8Z6xjElP" TargetMode="External"/><Relationship Id="rId325" Type="http://schemas.openxmlformats.org/officeDocument/2006/relationships/hyperlink" Target="https://talan.bank.gov.ua/get-user-certificate/RV8DCo4RL7HbNfU8MWHR" TargetMode="External"/><Relationship Id="rId532" Type="http://schemas.openxmlformats.org/officeDocument/2006/relationships/hyperlink" Target="https://talan.bank.gov.ua/get-user-certificate/RV8DCciQWkR2oPtTY1Jz" TargetMode="External"/><Relationship Id="rId977" Type="http://schemas.openxmlformats.org/officeDocument/2006/relationships/hyperlink" Target="https://talan.bank.gov.ua/get-user-certificate/RV8DCnI1Avcjab2oaIXF" TargetMode="External"/><Relationship Id="rId1162" Type="http://schemas.openxmlformats.org/officeDocument/2006/relationships/hyperlink" Target="https://talan.bank.gov.ua/get-user-certificate/RV8DC1SAbRskv6o3jWP6" TargetMode="External"/><Relationship Id="rId171" Type="http://schemas.openxmlformats.org/officeDocument/2006/relationships/hyperlink" Target="https://talan.bank.gov.ua/get-user-certificate/RV8DCa80dUR_mzz1eYCS" TargetMode="External"/><Relationship Id="rId837" Type="http://schemas.openxmlformats.org/officeDocument/2006/relationships/hyperlink" Target="https://talan.bank.gov.ua/get-user-certificate/RV8DCoPYhNxfWg-k2lNX" TargetMode="External"/><Relationship Id="rId1022" Type="http://schemas.openxmlformats.org/officeDocument/2006/relationships/hyperlink" Target="https://talan.bank.gov.ua/get-user-certificate/RV8DCZjeBacVnKbBbHHn" TargetMode="External"/><Relationship Id="rId1467" Type="http://schemas.openxmlformats.org/officeDocument/2006/relationships/hyperlink" Target="https://talan.bank.gov.ua/get-user-certificate/RV8DCVQ54Cu3lSm1xDel" TargetMode="External"/><Relationship Id="rId1674" Type="http://schemas.openxmlformats.org/officeDocument/2006/relationships/hyperlink" Target="https://talan.bank.gov.ua/get-user-certificate/lbhj9cLOhiBb-LWvhOvI" TargetMode="External"/><Relationship Id="rId269" Type="http://schemas.openxmlformats.org/officeDocument/2006/relationships/hyperlink" Target="https://talan.bank.gov.ua/get-user-certificate/RV8DCtesgA9MGcv6jD0l" TargetMode="External"/><Relationship Id="rId476" Type="http://schemas.openxmlformats.org/officeDocument/2006/relationships/hyperlink" Target="https://talan.bank.gov.ua/get-user-certificate/RV8DCGoMqktxu0N10Ol-" TargetMode="External"/><Relationship Id="rId683" Type="http://schemas.openxmlformats.org/officeDocument/2006/relationships/hyperlink" Target="https://talan.bank.gov.ua/get-user-certificate/RV8DCDwSC5DEsycsqRmO" TargetMode="External"/><Relationship Id="rId890" Type="http://schemas.openxmlformats.org/officeDocument/2006/relationships/hyperlink" Target="https://talan.bank.gov.ua/get-user-certificate/RV8DC_XUd4ilRQtXNPht" TargetMode="External"/><Relationship Id="rId904" Type="http://schemas.openxmlformats.org/officeDocument/2006/relationships/hyperlink" Target="https://talan.bank.gov.ua/get-user-certificate/RV8DCKM5lpep8UCzMslY" TargetMode="External"/><Relationship Id="rId1327" Type="http://schemas.openxmlformats.org/officeDocument/2006/relationships/hyperlink" Target="https://talan.bank.gov.ua/get-user-certificate/RV8DClXNXw4SLwqHeHs4" TargetMode="External"/><Relationship Id="rId1534" Type="http://schemas.openxmlformats.org/officeDocument/2006/relationships/hyperlink" Target="https://talan.bank.gov.ua/get-user-certificate/RV8DCjbDxuHrRnbzamVi" TargetMode="External"/><Relationship Id="rId33" Type="http://schemas.openxmlformats.org/officeDocument/2006/relationships/hyperlink" Target="https://talan.bank.gov.ua/get-user-certificate/RV8DCt28wxlzJcEZaEpi" TargetMode="External"/><Relationship Id="rId129" Type="http://schemas.openxmlformats.org/officeDocument/2006/relationships/hyperlink" Target="https://talan.bank.gov.ua/get-user-certificate/RV8DCIkcbnkRzvJfk_X7" TargetMode="External"/><Relationship Id="rId336" Type="http://schemas.openxmlformats.org/officeDocument/2006/relationships/hyperlink" Target="https://talan.bank.gov.ua/get-user-certificate/RV8DCHeTGVn3wYwljsRb" TargetMode="External"/><Relationship Id="rId543" Type="http://schemas.openxmlformats.org/officeDocument/2006/relationships/hyperlink" Target="https://talan.bank.gov.ua/get-user-certificate/RV8DCx1YzYdVNAgnOX8z" TargetMode="External"/><Relationship Id="rId988" Type="http://schemas.openxmlformats.org/officeDocument/2006/relationships/hyperlink" Target="https://talan.bank.gov.ua/get-user-certificate/RV8DCdPtdpDef9RjseXm" TargetMode="External"/><Relationship Id="rId1173" Type="http://schemas.openxmlformats.org/officeDocument/2006/relationships/hyperlink" Target="https://talan.bank.gov.ua/get-user-certificate/RV8DCA322_9BXKgLLtnN" TargetMode="External"/><Relationship Id="rId1380" Type="http://schemas.openxmlformats.org/officeDocument/2006/relationships/hyperlink" Target="https://talan.bank.gov.ua/get-user-certificate/RV8DCo4KX4bCg-OXR_ff" TargetMode="External"/><Relationship Id="rId1601" Type="http://schemas.openxmlformats.org/officeDocument/2006/relationships/hyperlink" Target="https://talan.bank.gov.ua/get-user-certificate/RV8DCQ4OX-jcQ78iqLzh" TargetMode="External"/><Relationship Id="rId182" Type="http://schemas.openxmlformats.org/officeDocument/2006/relationships/hyperlink" Target="https://talan.bank.gov.ua/get-user-certificate/RV8DCka6aeSAJ_oaiaYV" TargetMode="External"/><Relationship Id="rId403" Type="http://schemas.openxmlformats.org/officeDocument/2006/relationships/hyperlink" Target="https://talan.bank.gov.ua/get-user-certificate/RV8DCR9WTFUfrNgiCEiS" TargetMode="External"/><Relationship Id="rId750" Type="http://schemas.openxmlformats.org/officeDocument/2006/relationships/hyperlink" Target="https://talan.bank.gov.ua/get-user-certificate/RV8DCY_dGjLDCh5aoKKi" TargetMode="External"/><Relationship Id="rId848" Type="http://schemas.openxmlformats.org/officeDocument/2006/relationships/hyperlink" Target="https://talan.bank.gov.ua/get-user-certificate/RV8DCRBB-y8EfUamdf5x" TargetMode="External"/><Relationship Id="rId1033" Type="http://schemas.openxmlformats.org/officeDocument/2006/relationships/hyperlink" Target="https://talan.bank.gov.ua/get-user-certificate/RV8DCW8YUSzes6V2X_Hz" TargetMode="External"/><Relationship Id="rId1478" Type="http://schemas.openxmlformats.org/officeDocument/2006/relationships/hyperlink" Target="https://talan.bank.gov.ua/get-user-certificate/RV8DCp7-m-ReX431X5tX" TargetMode="External"/><Relationship Id="rId487" Type="http://schemas.openxmlformats.org/officeDocument/2006/relationships/hyperlink" Target="https://talan.bank.gov.ua/get-user-certificate/RV8DCQGr6NSHOcu49l-p" TargetMode="External"/><Relationship Id="rId610" Type="http://schemas.openxmlformats.org/officeDocument/2006/relationships/hyperlink" Target="https://talan.bank.gov.ua/get-user-certificate/RV8DCb4vjLWkXeOMjCLD" TargetMode="External"/><Relationship Id="rId694" Type="http://schemas.openxmlformats.org/officeDocument/2006/relationships/hyperlink" Target="https://talan.bank.gov.ua/get-user-certificate/RV8DCWxB6sYy37MgEn1P" TargetMode="External"/><Relationship Id="rId708" Type="http://schemas.openxmlformats.org/officeDocument/2006/relationships/hyperlink" Target="https://talan.bank.gov.ua/get-user-certificate/RV8DCxnw-lAZ4ADIF9CY" TargetMode="External"/><Relationship Id="rId915" Type="http://schemas.openxmlformats.org/officeDocument/2006/relationships/hyperlink" Target="https://talan.bank.gov.ua/get-user-certificate/RV8DCvFAZ0Z8jznqO9gH" TargetMode="External"/><Relationship Id="rId1240" Type="http://schemas.openxmlformats.org/officeDocument/2006/relationships/hyperlink" Target="https://talan.bank.gov.ua/get-user-certificate/RV8DCGOjYcj8TNbTnrjX" TargetMode="External"/><Relationship Id="rId1338" Type="http://schemas.openxmlformats.org/officeDocument/2006/relationships/hyperlink" Target="https://talan.bank.gov.ua/get-user-certificate/RV8DCAPeHBsFrOcJ0We2" TargetMode="External"/><Relationship Id="rId1545" Type="http://schemas.openxmlformats.org/officeDocument/2006/relationships/hyperlink" Target="https://talan.bank.gov.ua/get-user-certificate/RV8DCOcdM6nGr0aoh8B7" TargetMode="External"/><Relationship Id="rId347" Type="http://schemas.openxmlformats.org/officeDocument/2006/relationships/hyperlink" Target="https://talan.bank.gov.ua/get-user-certificate/RV8DCzjZkmpIjTthEUK9" TargetMode="External"/><Relationship Id="rId999" Type="http://schemas.openxmlformats.org/officeDocument/2006/relationships/hyperlink" Target="https://talan.bank.gov.ua/get-user-certificate/RV8DCRojonn0xDxCOFwz" TargetMode="External"/><Relationship Id="rId1100" Type="http://schemas.openxmlformats.org/officeDocument/2006/relationships/hyperlink" Target="https://talan.bank.gov.ua/get-user-certificate/RV8DCeX7m0oLGk1riCHu" TargetMode="External"/><Relationship Id="rId1184" Type="http://schemas.openxmlformats.org/officeDocument/2006/relationships/hyperlink" Target="https://talan.bank.gov.ua/get-user-certificate/RV8DCLAObvYum_KEDZ4L" TargetMode="External"/><Relationship Id="rId1405" Type="http://schemas.openxmlformats.org/officeDocument/2006/relationships/hyperlink" Target="https://talan.bank.gov.ua/get-user-certificate/RV8DCPVlPJANwod7Jeoe" TargetMode="External"/><Relationship Id="rId44" Type="http://schemas.openxmlformats.org/officeDocument/2006/relationships/hyperlink" Target="https://talan.bank.gov.ua/get-user-certificate/RV8DC0IaDZxHxohOVyuU" TargetMode="External"/><Relationship Id="rId554" Type="http://schemas.openxmlformats.org/officeDocument/2006/relationships/hyperlink" Target="https://talan.bank.gov.ua/get-user-certificate/RV8DCICuAA4nEK9j6RGL" TargetMode="External"/><Relationship Id="rId761" Type="http://schemas.openxmlformats.org/officeDocument/2006/relationships/hyperlink" Target="https://talan.bank.gov.ua/get-user-certificate/RV8DCK3tFHIR96_1_6PG" TargetMode="External"/><Relationship Id="rId859" Type="http://schemas.openxmlformats.org/officeDocument/2006/relationships/hyperlink" Target="https://talan.bank.gov.ua/get-user-certificate/RV8DCnmhTRgd6kr8sGBt" TargetMode="External"/><Relationship Id="rId1391" Type="http://schemas.openxmlformats.org/officeDocument/2006/relationships/hyperlink" Target="https://talan.bank.gov.ua/get-user-certificate/RV8DCNfyh6jWCWASUlyc" TargetMode="External"/><Relationship Id="rId1489" Type="http://schemas.openxmlformats.org/officeDocument/2006/relationships/hyperlink" Target="https://talan.bank.gov.ua/get-user-certificate/RV8DCA0c0czYviguRiSX" TargetMode="External"/><Relationship Id="rId1612" Type="http://schemas.openxmlformats.org/officeDocument/2006/relationships/hyperlink" Target="https://talan.bank.gov.ua/get-user-certificate/RV8DCgP2lYTabGb4idHb" TargetMode="External"/><Relationship Id="rId193" Type="http://schemas.openxmlformats.org/officeDocument/2006/relationships/hyperlink" Target="https://talan.bank.gov.ua/get-user-certificate/RV8DCtOgpb6jMTA89Qbs" TargetMode="External"/><Relationship Id="rId207" Type="http://schemas.openxmlformats.org/officeDocument/2006/relationships/hyperlink" Target="https://talan.bank.gov.ua/get-user-certificate/RV8DCbJPaOHB0L0sKEeO" TargetMode="External"/><Relationship Id="rId414" Type="http://schemas.openxmlformats.org/officeDocument/2006/relationships/hyperlink" Target="https://talan.bank.gov.ua/get-user-certificate/RV8DC8CY6FAvjoccy3tb" TargetMode="External"/><Relationship Id="rId498" Type="http://schemas.openxmlformats.org/officeDocument/2006/relationships/hyperlink" Target="https://talan.bank.gov.ua/get-user-certificate/RV8DCkPGXsURtCq_KG7O" TargetMode="External"/><Relationship Id="rId621" Type="http://schemas.openxmlformats.org/officeDocument/2006/relationships/hyperlink" Target="https://talan.bank.gov.ua/get-user-certificate/RV8DC0qmOMxp9Bf2wAbi" TargetMode="External"/><Relationship Id="rId1044" Type="http://schemas.openxmlformats.org/officeDocument/2006/relationships/hyperlink" Target="https://talan.bank.gov.ua/get-user-certificate/RV8DCjeYGVTbpxY3GnN8" TargetMode="External"/><Relationship Id="rId1251" Type="http://schemas.openxmlformats.org/officeDocument/2006/relationships/hyperlink" Target="https://talan.bank.gov.ua/get-user-certificate/RV8DC5uT9LOh5ogpGLix" TargetMode="External"/><Relationship Id="rId1349" Type="http://schemas.openxmlformats.org/officeDocument/2006/relationships/hyperlink" Target="https://talan.bank.gov.ua/get-user-certificate/RV8DCdIDkMpfaZENwE0v" TargetMode="External"/><Relationship Id="rId260" Type="http://schemas.openxmlformats.org/officeDocument/2006/relationships/hyperlink" Target="https://talan.bank.gov.ua/get-user-certificate/RV8DCbk_6BLQHWixK7NL" TargetMode="External"/><Relationship Id="rId719" Type="http://schemas.openxmlformats.org/officeDocument/2006/relationships/hyperlink" Target="https://talan.bank.gov.ua/get-user-certificate/RV8DCljnoq-qWR7M1ezW" TargetMode="External"/><Relationship Id="rId926" Type="http://schemas.openxmlformats.org/officeDocument/2006/relationships/hyperlink" Target="https://talan.bank.gov.ua/get-user-certificate/RV8DCCK6Gnpm79ZB6Y_Y" TargetMode="External"/><Relationship Id="rId1111" Type="http://schemas.openxmlformats.org/officeDocument/2006/relationships/hyperlink" Target="https://talan.bank.gov.ua/get-user-certificate/RV8DCYHe4PBHMr5DpHYV" TargetMode="External"/><Relationship Id="rId1556" Type="http://schemas.openxmlformats.org/officeDocument/2006/relationships/hyperlink" Target="https://talan.bank.gov.ua/get-user-certificate/RV8DC10CUtaDo29MBC7U" TargetMode="External"/><Relationship Id="rId55" Type="http://schemas.openxmlformats.org/officeDocument/2006/relationships/hyperlink" Target="https://talan.bank.gov.ua/get-user-certificate/RV8DCIxzZ_nZDlvFdxhy" TargetMode="External"/><Relationship Id="rId120" Type="http://schemas.openxmlformats.org/officeDocument/2006/relationships/hyperlink" Target="https://talan.bank.gov.ua/get-user-certificate/RV8DCUBJQeixUNkk9nOL" TargetMode="External"/><Relationship Id="rId358" Type="http://schemas.openxmlformats.org/officeDocument/2006/relationships/hyperlink" Target="https://talan.bank.gov.ua/get-user-certificate/RV8DC8EUgOx3VrV8MLQU" TargetMode="External"/><Relationship Id="rId565" Type="http://schemas.openxmlformats.org/officeDocument/2006/relationships/hyperlink" Target="https://talan.bank.gov.ua/get-user-certificate/RV8DCoJDJU0WrwbUNBZy" TargetMode="External"/><Relationship Id="rId772" Type="http://schemas.openxmlformats.org/officeDocument/2006/relationships/hyperlink" Target="https://talan.bank.gov.ua/get-user-certificate/RV8DCjBT9POpPZWpHDWR" TargetMode="External"/><Relationship Id="rId1195" Type="http://schemas.openxmlformats.org/officeDocument/2006/relationships/hyperlink" Target="https://talan.bank.gov.ua/get-user-certificate/RV8DCErktuImH5S0seqT" TargetMode="External"/><Relationship Id="rId1209" Type="http://schemas.openxmlformats.org/officeDocument/2006/relationships/hyperlink" Target="https://talan.bank.gov.ua/get-user-certificate/RV8DCJCcYoSdFp7TMuH_" TargetMode="External"/><Relationship Id="rId1416" Type="http://schemas.openxmlformats.org/officeDocument/2006/relationships/hyperlink" Target="https://talan.bank.gov.ua/get-user-certificate/RV8DCoYlULhuAVwjM7Vd" TargetMode="External"/><Relationship Id="rId1623" Type="http://schemas.openxmlformats.org/officeDocument/2006/relationships/hyperlink" Target="https://talan.bank.gov.ua/get-user-certificate/RV8DCGhwANeidzjjUXmf" TargetMode="External"/><Relationship Id="rId218" Type="http://schemas.openxmlformats.org/officeDocument/2006/relationships/hyperlink" Target="https://talan.bank.gov.ua/get-user-certificate/RV8DC9kFx_dF2dnsRW3K" TargetMode="External"/><Relationship Id="rId425" Type="http://schemas.openxmlformats.org/officeDocument/2006/relationships/hyperlink" Target="https://talan.bank.gov.ua/get-user-certificate/RV8DCMqM0y2ElkHi46Ad" TargetMode="External"/><Relationship Id="rId632" Type="http://schemas.openxmlformats.org/officeDocument/2006/relationships/hyperlink" Target="https://talan.bank.gov.ua/get-user-certificate/RV8DChpflB_cji6Ql3lk" TargetMode="External"/><Relationship Id="rId1055" Type="http://schemas.openxmlformats.org/officeDocument/2006/relationships/hyperlink" Target="https://talan.bank.gov.ua/get-user-certificate/RV8DC0X8a6iQgdkCxZys" TargetMode="External"/><Relationship Id="rId1262" Type="http://schemas.openxmlformats.org/officeDocument/2006/relationships/hyperlink" Target="https://talan.bank.gov.ua/get-user-certificate/RV8DCboLj_eO3eGWwhV8" TargetMode="External"/><Relationship Id="rId271" Type="http://schemas.openxmlformats.org/officeDocument/2006/relationships/hyperlink" Target="https://talan.bank.gov.ua/get-user-certificate/RV8DCDErTKrFzQEeMwDd" TargetMode="External"/><Relationship Id="rId937" Type="http://schemas.openxmlformats.org/officeDocument/2006/relationships/hyperlink" Target="https://talan.bank.gov.ua/get-user-certificate/RV8DCFeUGKDvx7WAOmH4" TargetMode="External"/><Relationship Id="rId1122" Type="http://schemas.openxmlformats.org/officeDocument/2006/relationships/hyperlink" Target="https://talan.bank.gov.ua/get-user-certificate/RV8DC6tKpKAuTvw2mZM4" TargetMode="External"/><Relationship Id="rId1567" Type="http://schemas.openxmlformats.org/officeDocument/2006/relationships/hyperlink" Target="https://talan.bank.gov.ua/get-user-certificate/RV8DCOC419EzJVzs2nYw" TargetMode="External"/><Relationship Id="rId66" Type="http://schemas.openxmlformats.org/officeDocument/2006/relationships/hyperlink" Target="https://talan.bank.gov.ua/get-user-certificate/RV8DCDs7nu3uwfXbk4x2" TargetMode="External"/><Relationship Id="rId131" Type="http://schemas.openxmlformats.org/officeDocument/2006/relationships/hyperlink" Target="https://talan.bank.gov.ua/get-user-certificate/RV8DCBVL8b1n5UhqSJUL" TargetMode="External"/><Relationship Id="rId369" Type="http://schemas.openxmlformats.org/officeDocument/2006/relationships/hyperlink" Target="https://talan.bank.gov.ua/get-user-certificate/RV8DCl3pm8f0LmghYo63" TargetMode="External"/><Relationship Id="rId576" Type="http://schemas.openxmlformats.org/officeDocument/2006/relationships/hyperlink" Target="https://talan.bank.gov.ua/get-user-certificate/RV8DCDnOAkT6rgMqK6EF" TargetMode="External"/><Relationship Id="rId783" Type="http://schemas.openxmlformats.org/officeDocument/2006/relationships/hyperlink" Target="https://talan.bank.gov.ua/get-user-certificate/RV8DCZ4qVqxoHcegwwrb" TargetMode="External"/><Relationship Id="rId990" Type="http://schemas.openxmlformats.org/officeDocument/2006/relationships/hyperlink" Target="https://talan.bank.gov.ua/get-user-certificate/RV8DCA9Z2ouuvA0f-VBE" TargetMode="External"/><Relationship Id="rId1427" Type="http://schemas.openxmlformats.org/officeDocument/2006/relationships/hyperlink" Target="https://talan.bank.gov.ua/get-user-certificate/RV8DCx05pOxtUZ4Bo10e" TargetMode="External"/><Relationship Id="rId1634" Type="http://schemas.openxmlformats.org/officeDocument/2006/relationships/hyperlink" Target="https://talan.bank.gov.ua/get-user-certificate/RV8DCmOWs8mOaTKWnkqD" TargetMode="External"/><Relationship Id="rId229" Type="http://schemas.openxmlformats.org/officeDocument/2006/relationships/hyperlink" Target="https://talan.bank.gov.ua/get-user-certificate/RV8DCdvzw5lFrnovXFrE" TargetMode="External"/><Relationship Id="rId436" Type="http://schemas.openxmlformats.org/officeDocument/2006/relationships/hyperlink" Target="https://talan.bank.gov.ua/get-user-certificate/RV8DCGjuKVt_CLDvVWvj" TargetMode="External"/><Relationship Id="rId643" Type="http://schemas.openxmlformats.org/officeDocument/2006/relationships/hyperlink" Target="https://talan.bank.gov.ua/get-user-certificate/RV8DCb6tY4lDb9asdhZX" TargetMode="External"/><Relationship Id="rId1066" Type="http://schemas.openxmlformats.org/officeDocument/2006/relationships/hyperlink" Target="https://talan.bank.gov.ua/get-user-certificate/RV8DCUKzW3QKDh0TIJwT" TargetMode="External"/><Relationship Id="rId1273" Type="http://schemas.openxmlformats.org/officeDocument/2006/relationships/hyperlink" Target="https://talan.bank.gov.ua/get-user-certificate/RV8DC2219R_VYNDm_Xxg" TargetMode="External"/><Relationship Id="rId1480" Type="http://schemas.openxmlformats.org/officeDocument/2006/relationships/hyperlink" Target="https://talan.bank.gov.ua/get-user-certificate/RV8DCTyghWUppz-tzhEs" TargetMode="External"/><Relationship Id="rId850" Type="http://schemas.openxmlformats.org/officeDocument/2006/relationships/hyperlink" Target="https://talan.bank.gov.ua/get-user-certificate/RV8DC1BqPiQ5aEkOlAjH" TargetMode="External"/><Relationship Id="rId948" Type="http://schemas.openxmlformats.org/officeDocument/2006/relationships/hyperlink" Target="https://talan.bank.gov.ua/get-user-certificate/RV8DCbf5eKwIlYQC_n0U" TargetMode="External"/><Relationship Id="rId1133" Type="http://schemas.openxmlformats.org/officeDocument/2006/relationships/hyperlink" Target="https://talan.bank.gov.ua/get-user-certificate/RV8DCbA5w25NRXTn2DQg" TargetMode="External"/><Relationship Id="rId1578" Type="http://schemas.openxmlformats.org/officeDocument/2006/relationships/hyperlink" Target="https://talan.bank.gov.ua/get-user-certificate/RV8DCAd4gf1c7YAI8Hp3" TargetMode="External"/><Relationship Id="rId77" Type="http://schemas.openxmlformats.org/officeDocument/2006/relationships/hyperlink" Target="https://talan.bank.gov.ua/get-user-certificate/RV8DCQ7RETHb3JR5NRpa" TargetMode="External"/><Relationship Id="rId282" Type="http://schemas.openxmlformats.org/officeDocument/2006/relationships/hyperlink" Target="https://talan.bank.gov.ua/get-user-certificate/RV8DCl4xdaa75SSPIGfL" TargetMode="External"/><Relationship Id="rId503" Type="http://schemas.openxmlformats.org/officeDocument/2006/relationships/hyperlink" Target="https://talan.bank.gov.ua/get-user-certificate/RV8DCAcxK0_7Vj4KbZNu" TargetMode="External"/><Relationship Id="rId587" Type="http://schemas.openxmlformats.org/officeDocument/2006/relationships/hyperlink" Target="https://talan.bank.gov.ua/get-user-certificate/RV8DCv5h87l2OmEg3ZqD" TargetMode="External"/><Relationship Id="rId710" Type="http://schemas.openxmlformats.org/officeDocument/2006/relationships/hyperlink" Target="https://talan.bank.gov.ua/get-user-certificate/RV8DCS0ze8GRx8dslqN4" TargetMode="External"/><Relationship Id="rId808" Type="http://schemas.openxmlformats.org/officeDocument/2006/relationships/hyperlink" Target="https://talan.bank.gov.ua/get-user-certificate/RV8DCloSBFJztvJ8lN4c" TargetMode="External"/><Relationship Id="rId1340" Type="http://schemas.openxmlformats.org/officeDocument/2006/relationships/hyperlink" Target="https://talan.bank.gov.ua/get-user-certificate/RV8DCilN73qkfIys8y-W" TargetMode="External"/><Relationship Id="rId1438" Type="http://schemas.openxmlformats.org/officeDocument/2006/relationships/hyperlink" Target="https://talan.bank.gov.ua/get-user-certificate/RV8DClL1EIyn9_otGz87" TargetMode="External"/><Relationship Id="rId1645" Type="http://schemas.openxmlformats.org/officeDocument/2006/relationships/hyperlink" Target="https://talan.bank.gov.ua/get-user-certificate/Ncfjedofb4ckog6FnuQq" TargetMode="External"/><Relationship Id="rId8" Type="http://schemas.openxmlformats.org/officeDocument/2006/relationships/hyperlink" Target="https://talan.bank.gov.ua/get-user-certificate/RV8DCICLu55LPzNp4ZgF" TargetMode="External"/><Relationship Id="rId142" Type="http://schemas.openxmlformats.org/officeDocument/2006/relationships/hyperlink" Target="https://talan.bank.gov.ua/get-user-certificate/RV8DCY1CyfKy-MJPqJJM" TargetMode="External"/><Relationship Id="rId447" Type="http://schemas.openxmlformats.org/officeDocument/2006/relationships/hyperlink" Target="https://talan.bank.gov.ua/get-user-certificate/RV8DC8r45A7AAcRUiHlE" TargetMode="External"/><Relationship Id="rId794" Type="http://schemas.openxmlformats.org/officeDocument/2006/relationships/hyperlink" Target="https://talan.bank.gov.ua/get-user-certificate/RV8DCrjHQzeIMSs1x-3C" TargetMode="External"/><Relationship Id="rId1077" Type="http://schemas.openxmlformats.org/officeDocument/2006/relationships/hyperlink" Target="https://talan.bank.gov.ua/get-user-certificate/RV8DCYveG6z5qDMvvltA" TargetMode="External"/><Relationship Id="rId1200" Type="http://schemas.openxmlformats.org/officeDocument/2006/relationships/hyperlink" Target="https://talan.bank.gov.ua/get-user-certificate/RV8DCaBpky24JhmW1XUP" TargetMode="External"/><Relationship Id="rId654" Type="http://schemas.openxmlformats.org/officeDocument/2006/relationships/hyperlink" Target="https://talan.bank.gov.ua/get-user-certificate/RV8DC8Jrh-_FnTwQb8hJ" TargetMode="External"/><Relationship Id="rId861" Type="http://schemas.openxmlformats.org/officeDocument/2006/relationships/hyperlink" Target="https://talan.bank.gov.ua/get-user-certificate/RV8DCSjl-kN-BFfoymtS" TargetMode="External"/><Relationship Id="rId959" Type="http://schemas.openxmlformats.org/officeDocument/2006/relationships/hyperlink" Target="https://talan.bank.gov.ua/get-user-certificate/RV8DCd02ozwlpdZAGJIg" TargetMode="External"/><Relationship Id="rId1284" Type="http://schemas.openxmlformats.org/officeDocument/2006/relationships/hyperlink" Target="https://talan.bank.gov.ua/get-user-certificate/RV8DCdaboD8WIkSwF-Zu" TargetMode="External"/><Relationship Id="rId1491" Type="http://schemas.openxmlformats.org/officeDocument/2006/relationships/hyperlink" Target="https://talan.bank.gov.ua/get-user-certificate/RV8DCip679COycNi6ylR" TargetMode="External"/><Relationship Id="rId1505" Type="http://schemas.openxmlformats.org/officeDocument/2006/relationships/hyperlink" Target="https://talan.bank.gov.ua/get-user-certificate/RV8DCWkpnzPgBmsDx01B" TargetMode="External"/><Relationship Id="rId1589" Type="http://schemas.openxmlformats.org/officeDocument/2006/relationships/hyperlink" Target="https://talan.bank.gov.ua/get-user-certificate/RV8DCTPB6XRij_Kfez5j" TargetMode="External"/><Relationship Id="rId293" Type="http://schemas.openxmlformats.org/officeDocument/2006/relationships/hyperlink" Target="https://talan.bank.gov.ua/get-user-certificate/RV8DCruOyhV2WEukfZ1c" TargetMode="External"/><Relationship Id="rId307" Type="http://schemas.openxmlformats.org/officeDocument/2006/relationships/hyperlink" Target="https://talan.bank.gov.ua/get-user-certificate/RV8DC7JoFB0AtZIGJ4p8" TargetMode="External"/><Relationship Id="rId514" Type="http://schemas.openxmlformats.org/officeDocument/2006/relationships/hyperlink" Target="https://talan.bank.gov.ua/get-user-certificate/RV8DClKf_csgxspwFgPf" TargetMode="External"/><Relationship Id="rId721" Type="http://schemas.openxmlformats.org/officeDocument/2006/relationships/hyperlink" Target="https://talan.bank.gov.ua/get-user-certificate/RV8DCVxDt9c3AQ4KwI_9" TargetMode="External"/><Relationship Id="rId1144" Type="http://schemas.openxmlformats.org/officeDocument/2006/relationships/hyperlink" Target="https://talan.bank.gov.ua/get-user-certificate/RV8DCzFS7BpN7hSnuCXN" TargetMode="External"/><Relationship Id="rId1351" Type="http://schemas.openxmlformats.org/officeDocument/2006/relationships/hyperlink" Target="https://talan.bank.gov.ua/get-user-certificate/RV8DCXfItiZ0YKAMujp_" TargetMode="External"/><Relationship Id="rId1449" Type="http://schemas.openxmlformats.org/officeDocument/2006/relationships/hyperlink" Target="https://talan.bank.gov.ua/get-user-certificate/RV8DC3Jc2aPfXCJCfQih" TargetMode="External"/><Relationship Id="rId88" Type="http://schemas.openxmlformats.org/officeDocument/2006/relationships/hyperlink" Target="https://talan.bank.gov.ua/get-user-certificate/RV8DCU165uDw4EfFVWqR" TargetMode="External"/><Relationship Id="rId153" Type="http://schemas.openxmlformats.org/officeDocument/2006/relationships/hyperlink" Target="https://talan.bank.gov.ua/get-user-certificate/RV8DCynOHCISs2r9vuwR" TargetMode="External"/><Relationship Id="rId360" Type="http://schemas.openxmlformats.org/officeDocument/2006/relationships/hyperlink" Target="https://talan.bank.gov.ua/get-user-certificate/RV8DCCKUrmYrvhYDta5s" TargetMode="External"/><Relationship Id="rId598" Type="http://schemas.openxmlformats.org/officeDocument/2006/relationships/hyperlink" Target="https://talan.bank.gov.ua/get-user-certificate/RV8DCqnr7X3y3seQ2aRH" TargetMode="External"/><Relationship Id="rId819" Type="http://schemas.openxmlformats.org/officeDocument/2006/relationships/hyperlink" Target="https://talan.bank.gov.ua/get-user-certificate/RV8DCnD7XIidge_rHBC_" TargetMode="External"/><Relationship Id="rId1004" Type="http://schemas.openxmlformats.org/officeDocument/2006/relationships/hyperlink" Target="https://talan.bank.gov.ua/get-user-certificate/RV8DCuoLA-fgOhOztAXh" TargetMode="External"/><Relationship Id="rId1211" Type="http://schemas.openxmlformats.org/officeDocument/2006/relationships/hyperlink" Target="https://talan.bank.gov.ua/get-user-certificate/RV8DCNnhSChi5ycjTMla" TargetMode="External"/><Relationship Id="rId1656" Type="http://schemas.openxmlformats.org/officeDocument/2006/relationships/hyperlink" Target="https://talan.bank.gov.ua/get-user-certificate/Ncfjen57MtokkKZeIter" TargetMode="External"/><Relationship Id="rId220" Type="http://schemas.openxmlformats.org/officeDocument/2006/relationships/hyperlink" Target="https://talan.bank.gov.ua/get-user-certificate/RV8DCrLXp6WDIa79F_eG" TargetMode="External"/><Relationship Id="rId458" Type="http://schemas.openxmlformats.org/officeDocument/2006/relationships/hyperlink" Target="https://talan.bank.gov.ua/get-user-certificate/RV8DCtKTUwS7bNIkX1pX" TargetMode="External"/><Relationship Id="rId665" Type="http://schemas.openxmlformats.org/officeDocument/2006/relationships/hyperlink" Target="https://talan.bank.gov.ua/get-user-certificate/RV8DCjm_lLBk74uZJg7G" TargetMode="External"/><Relationship Id="rId872" Type="http://schemas.openxmlformats.org/officeDocument/2006/relationships/hyperlink" Target="https://talan.bank.gov.ua/get-user-certificate/RV8DCvDacQYhqsoIVINi" TargetMode="External"/><Relationship Id="rId1088" Type="http://schemas.openxmlformats.org/officeDocument/2006/relationships/hyperlink" Target="https://talan.bank.gov.ua/get-user-certificate/RV8DChGK3QGmEXG4qDa-" TargetMode="External"/><Relationship Id="rId1295" Type="http://schemas.openxmlformats.org/officeDocument/2006/relationships/hyperlink" Target="https://talan.bank.gov.ua/get-user-certificate/RV8DChEpBbCV0sIjVH82" TargetMode="External"/><Relationship Id="rId1309" Type="http://schemas.openxmlformats.org/officeDocument/2006/relationships/hyperlink" Target="https://talan.bank.gov.ua/get-user-certificate/RV8DCp6q3RuFhjpClMPO" TargetMode="External"/><Relationship Id="rId1516" Type="http://schemas.openxmlformats.org/officeDocument/2006/relationships/hyperlink" Target="https://talan.bank.gov.ua/get-user-certificate/RV8DCRZ_g2Mfktyq-Br7" TargetMode="External"/><Relationship Id="rId15" Type="http://schemas.openxmlformats.org/officeDocument/2006/relationships/hyperlink" Target="https://talan.bank.gov.ua/get-user-certificate/RV8DChPGWwqX7_kpEB-a" TargetMode="External"/><Relationship Id="rId318" Type="http://schemas.openxmlformats.org/officeDocument/2006/relationships/hyperlink" Target="https://talan.bank.gov.ua/get-user-certificate/RV8DCmq5-VCh3GZLRTVx" TargetMode="External"/><Relationship Id="rId525" Type="http://schemas.openxmlformats.org/officeDocument/2006/relationships/hyperlink" Target="https://talan.bank.gov.ua/get-user-certificate/RV8DCHjVnMW8iP7jYC3s" TargetMode="External"/><Relationship Id="rId732" Type="http://schemas.openxmlformats.org/officeDocument/2006/relationships/hyperlink" Target="https://talan.bank.gov.ua/get-user-certificate/RV8DCpQteBtAahZ4rggA" TargetMode="External"/><Relationship Id="rId1155" Type="http://schemas.openxmlformats.org/officeDocument/2006/relationships/hyperlink" Target="https://talan.bank.gov.ua/get-user-certificate/RV8DC-88cnnJte_wniiy" TargetMode="External"/><Relationship Id="rId1362" Type="http://schemas.openxmlformats.org/officeDocument/2006/relationships/hyperlink" Target="https://talan.bank.gov.ua/get-user-certificate/RV8DC9QPorlOq5jtnc05" TargetMode="External"/><Relationship Id="rId99" Type="http://schemas.openxmlformats.org/officeDocument/2006/relationships/hyperlink" Target="https://talan.bank.gov.ua/get-user-certificate/RV8DCdWeGxOq_eWOi7Go" TargetMode="External"/><Relationship Id="rId164" Type="http://schemas.openxmlformats.org/officeDocument/2006/relationships/hyperlink" Target="https://talan.bank.gov.ua/get-user-certificate/RV8DCoKTIfJ-FmGyhxM2" TargetMode="External"/><Relationship Id="rId371" Type="http://schemas.openxmlformats.org/officeDocument/2006/relationships/hyperlink" Target="https://talan.bank.gov.ua/get-user-certificate/RV8DCVsdi-1vQk9REnME" TargetMode="External"/><Relationship Id="rId1015" Type="http://schemas.openxmlformats.org/officeDocument/2006/relationships/hyperlink" Target="https://talan.bank.gov.ua/get-user-certificate/RV8DCjWuM08S964NuZ-f" TargetMode="External"/><Relationship Id="rId1222" Type="http://schemas.openxmlformats.org/officeDocument/2006/relationships/hyperlink" Target="https://talan.bank.gov.ua/get-user-certificate/RV8DCHXvHNJu9RDa-Jz7" TargetMode="External"/><Relationship Id="rId1667" Type="http://schemas.openxmlformats.org/officeDocument/2006/relationships/hyperlink" Target="https://talan.bank.gov.ua/get-user-certificate/NcfjeuYTpiKj73T-UhEO" TargetMode="External"/><Relationship Id="rId469" Type="http://schemas.openxmlformats.org/officeDocument/2006/relationships/hyperlink" Target="https://talan.bank.gov.ua/get-user-certificate/RV8DCSKazZAKC6UggZay" TargetMode="External"/><Relationship Id="rId676" Type="http://schemas.openxmlformats.org/officeDocument/2006/relationships/hyperlink" Target="https://talan.bank.gov.ua/get-user-certificate/RV8DC59Cb5aMfqbB2HOR" TargetMode="External"/><Relationship Id="rId883" Type="http://schemas.openxmlformats.org/officeDocument/2006/relationships/hyperlink" Target="https://talan.bank.gov.ua/get-user-certificate/RV8DCW4s2Pv_H7VmaEMz" TargetMode="External"/><Relationship Id="rId1099" Type="http://schemas.openxmlformats.org/officeDocument/2006/relationships/hyperlink" Target="https://talan.bank.gov.ua/get-user-certificate/RV8DCUlrinibXZw_aelm" TargetMode="External"/><Relationship Id="rId1527" Type="http://schemas.openxmlformats.org/officeDocument/2006/relationships/hyperlink" Target="https://talan.bank.gov.ua/get-user-certificate/RV8DCD_f23Vu2K7IfMb1" TargetMode="External"/><Relationship Id="rId26" Type="http://schemas.openxmlformats.org/officeDocument/2006/relationships/hyperlink" Target="https://talan.bank.gov.ua/get-user-certificate/RV8DCvbAFiYoEuCQU7ES" TargetMode="External"/><Relationship Id="rId231" Type="http://schemas.openxmlformats.org/officeDocument/2006/relationships/hyperlink" Target="https://talan.bank.gov.ua/get-user-certificate/RV8DCQwzCXswjRIXdYWh" TargetMode="External"/><Relationship Id="rId329" Type="http://schemas.openxmlformats.org/officeDocument/2006/relationships/hyperlink" Target="https://talan.bank.gov.ua/get-user-certificate/RV8DCZZ1L0PYfsKRO8P2" TargetMode="External"/><Relationship Id="rId536" Type="http://schemas.openxmlformats.org/officeDocument/2006/relationships/hyperlink" Target="https://talan.bank.gov.ua/get-user-certificate/RV8DCJiV0iJ5KoyU-1u9" TargetMode="External"/><Relationship Id="rId1166" Type="http://schemas.openxmlformats.org/officeDocument/2006/relationships/hyperlink" Target="https://talan.bank.gov.ua/get-user-certificate/RV8DCxAv8JG5GRfgWHp-" TargetMode="External"/><Relationship Id="rId1373" Type="http://schemas.openxmlformats.org/officeDocument/2006/relationships/hyperlink" Target="https://talan.bank.gov.ua/get-user-certificate/RV8DC1WnTBbOju1eCpCU" TargetMode="External"/><Relationship Id="rId175" Type="http://schemas.openxmlformats.org/officeDocument/2006/relationships/hyperlink" Target="https://talan.bank.gov.ua/get-user-certificate/RV8DCC6w1s0qtD-2cO9S" TargetMode="External"/><Relationship Id="rId743" Type="http://schemas.openxmlformats.org/officeDocument/2006/relationships/hyperlink" Target="https://talan.bank.gov.ua/get-user-certificate/RV8DCNB2lPAaK80Ku-_c" TargetMode="External"/><Relationship Id="rId950" Type="http://schemas.openxmlformats.org/officeDocument/2006/relationships/hyperlink" Target="https://talan.bank.gov.ua/get-user-certificate/RV8DC7tJC8HR-gGRjNmj" TargetMode="External"/><Relationship Id="rId1026" Type="http://schemas.openxmlformats.org/officeDocument/2006/relationships/hyperlink" Target="https://talan.bank.gov.ua/get-user-certificate/RV8DCgrmGx_eGf9ujSDU" TargetMode="External"/><Relationship Id="rId1580" Type="http://schemas.openxmlformats.org/officeDocument/2006/relationships/hyperlink" Target="https://talan.bank.gov.ua/get-user-certificate/RV8DCrp2VMoDIIZWOc66" TargetMode="External"/><Relationship Id="rId1678" Type="http://schemas.openxmlformats.org/officeDocument/2006/relationships/hyperlink" Target="https://talan.bank.gov.ua/get-user-certificate/lbhj9lSTaI_38JbtDRMR" TargetMode="External"/><Relationship Id="rId382" Type="http://schemas.openxmlformats.org/officeDocument/2006/relationships/hyperlink" Target="https://talan.bank.gov.ua/get-user-certificate/RV8DCCX7O20ztdaeLjo4" TargetMode="External"/><Relationship Id="rId603" Type="http://schemas.openxmlformats.org/officeDocument/2006/relationships/hyperlink" Target="https://talan.bank.gov.ua/get-user-certificate/RV8DCXMQS7Kzx0zuKWCC" TargetMode="External"/><Relationship Id="rId687" Type="http://schemas.openxmlformats.org/officeDocument/2006/relationships/hyperlink" Target="https://talan.bank.gov.ua/get-user-certificate/RV8DCI7F1RGksVCDvkLa" TargetMode="External"/><Relationship Id="rId810" Type="http://schemas.openxmlformats.org/officeDocument/2006/relationships/hyperlink" Target="https://talan.bank.gov.ua/get-user-certificate/RV8DCmufj45NRNKgXBqw" TargetMode="External"/><Relationship Id="rId908" Type="http://schemas.openxmlformats.org/officeDocument/2006/relationships/hyperlink" Target="https://talan.bank.gov.ua/get-user-certificate/RV8DCYUyQCzMtZRZJXr0" TargetMode="External"/><Relationship Id="rId1233" Type="http://schemas.openxmlformats.org/officeDocument/2006/relationships/hyperlink" Target="https://talan.bank.gov.ua/get-user-certificate/RV8DCCENrXlAbtqZyXeO" TargetMode="External"/><Relationship Id="rId1440" Type="http://schemas.openxmlformats.org/officeDocument/2006/relationships/hyperlink" Target="https://talan.bank.gov.ua/get-user-certificate/RV8DCzl3Q30BszR9D8z_" TargetMode="External"/><Relationship Id="rId1538" Type="http://schemas.openxmlformats.org/officeDocument/2006/relationships/hyperlink" Target="https://talan.bank.gov.ua/get-user-certificate/RV8DCHl8keUp95SFfdYz" TargetMode="External"/><Relationship Id="rId242" Type="http://schemas.openxmlformats.org/officeDocument/2006/relationships/hyperlink" Target="https://talan.bank.gov.ua/get-user-certificate/RV8DCPuxmrWcZQPUiuAc" TargetMode="External"/><Relationship Id="rId894" Type="http://schemas.openxmlformats.org/officeDocument/2006/relationships/hyperlink" Target="https://talan.bank.gov.ua/get-user-certificate/RV8DCctzEKpvenQaglGt" TargetMode="External"/><Relationship Id="rId1177" Type="http://schemas.openxmlformats.org/officeDocument/2006/relationships/hyperlink" Target="https://talan.bank.gov.ua/get-user-certificate/RV8DCvb_4TWyI7cwP9bZ" TargetMode="External"/><Relationship Id="rId1300" Type="http://schemas.openxmlformats.org/officeDocument/2006/relationships/hyperlink" Target="https://talan.bank.gov.ua/get-user-certificate/RV8DCBBljXhLwHctu9ZV" TargetMode="External"/><Relationship Id="rId37" Type="http://schemas.openxmlformats.org/officeDocument/2006/relationships/hyperlink" Target="https://talan.bank.gov.ua/get-user-certificate/RV8DCaJAqYyQPArcy1g5" TargetMode="External"/><Relationship Id="rId102" Type="http://schemas.openxmlformats.org/officeDocument/2006/relationships/hyperlink" Target="https://talan.bank.gov.ua/get-user-certificate/RV8DCz7FTJtl9KJdLsQO" TargetMode="External"/><Relationship Id="rId547" Type="http://schemas.openxmlformats.org/officeDocument/2006/relationships/hyperlink" Target="https://talan.bank.gov.ua/get-user-certificate/RV8DCouH9WQwlIVywPOp" TargetMode="External"/><Relationship Id="rId754" Type="http://schemas.openxmlformats.org/officeDocument/2006/relationships/hyperlink" Target="https://talan.bank.gov.ua/get-user-certificate/RV8DCw99ovrh7pfGSVgp" TargetMode="External"/><Relationship Id="rId961" Type="http://schemas.openxmlformats.org/officeDocument/2006/relationships/hyperlink" Target="https://talan.bank.gov.ua/get-user-certificate/RV8DCFBbtNnNHtc3zEfv" TargetMode="External"/><Relationship Id="rId1384" Type="http://schemas.openxmlformats.org/officeDocument/2006/relationships/hyperlink" Target="https://talan.bank.gov.ua/get-user-certificate/RV8DClwR6DvLqlec92jz" TargetMode="External"/><Relationship Id="rId1591" Type="http://schemas.openxmlformats.org/officeDocument/2006/relationships/hyperlink" Target="https://talan.bank.gov.ua/get-user-certificate/RV8DCEmjp3SctU_quZoD" TargetMode="External"/><Relationship Id="rId1605" Type="http://schemas.openxmlformats.org/officeDocument/2006/relationships/hyperlink" Target="https://talan.bank.gov.ua/get-user-certificate/RV8DCIi4Zn0ri54siVYf" TargetMode="External"/><Relationship Id="rId90" Type="http://schemas.openxmlformats.org/officeDocument/2006/relationships/hyperlink" Target="https://talan.bank.gov.ua/get-user-certificate/RV8DCvNzVKqLWQW3cX_7" TargetMode="External"/><Relationship Id="rId186" Type="http://schemas.openxmlformats.org/officeDocument/2006/relationships/hyperlink" Target="https://talan.bank.gov.ua/get-user-certificate/RV8DCbLcWlyChFJYbDSi" TargetMode="External"/><Relationship Id="rId393" Type="http://schemas.openxmlformats.org/officeDocument/2006/relationships/hyperlink" Target="https://talan.bank.gov.ua/get-user-certificate/RV8DCbfxvrsY_6C5dEf-" TargetMode="External"/><Relationship Id="rId407" Type="http://schemas.openxmlformats.org/officeDocument/2006/relationships/hyperlink" Target="https://talan.bank.gov.ua/get-user-certificate/RV8DCr1_ZdYqX7hUvUbD" TargetMode="External"/><Relationship Id="rId614" Type="http://schemas.openxmlformats.org/officeDocument/2006/relationships/hyperlink" Target="https://talan.bank.gov.ua/get-user-certificate/RV8DCpWD_59hXX_wSJnO" TargetMode="External"/><Relationship Id="rId821" Type="http://schemas.openxmlformats.org/officeDocument/2006/relationships/hyperlink" Target="https://talan.bank.gov.ua/get-user-certificate/RV8DCf2f2g4kYRSu2hPw" TargetMode="External"/><Relationship Id="rId1037" Type="http://schemas.openxmlformats.org/officeDocument/2006/relationships/hyperlink" Target="https://talan.bank.gov.ua/get-user-certificate/RV8DC7SG3jsIASKoXqAE" TargetMode="External"/><Relationship Id="rId1244" Type="http://schemas.openxmlformats.org/officeDocument/2006/relationships/hyperlink" Target="https://talan.bank.gov.ua/get-user-certificate/RV8DCKgf8eLZaGTaBeGc" TargetMode="External"/><Relationship Id="rId1451" Type="http://schemas.openxmlformats.org/officeDocument/2006/relationships/hyperlink" Target="https://talan.bank.gov.ua/get-user-certificate/RV8DCWX-I9JxEHCZL3CQ" TargetMode="External"/><Relationship Id="rId253" Type="http://schemas.openxmlformats.org/officeDocument/2006/relationships/hyperlink" Target="https://talan.bank.gov.ua/get-user-certificate/RV8DCXxNaZMcXWpbG-2c" TargetMode="External"/><Relationship Id="rId460" Type="http://schemas.openxmlformats.org/officeDocument/2006/relationships/hyperlink" Target="https://talan.bank.gov.ua/get-user-certificate/RV8DCYT__yMzx6DfS6KA" TargetMode="External"/><Relationship Id="rId698" Type="http://schemas.openxmlformats.org/officeDocument/2006/relationships/hyperlink" Target="https://talan.bank.gov.ua/get-user-certificate/RV8DCGwXRhqN971BN6b0" TargetMode="External"/><Relationship Id="rId919" Type="http://schemas.openxmlformats.org/officeDocument/2006/relationships/hyperlink" Target="https://talan.bank.gov.ua/get-user-certificate/RV8DC5deo1DmzaRqt51q" TargetMode="External"/><Relationship Id="rId1090" Type="http://schemas.openxmlformats.org/officeDocument/2006/relationships/hyperlink" Target="https://talan.bank.gov.ua/get-user-certificate/RV8DCCbDIlombKe0s1mH" TargetMode="External"/><Relationship Id="rId1104" Type="http://schemas.openxmlformats.org/officeDocument/2006/relationships/hyperlink" Target="https://talan.bank.gov.ua/get-user-certificate/RV8DCpFB6odQGFefZV7I" TargetMode="External"/><Relationship Id="rId1311" Type="http://schemas.openxmlformats.org/officeDocument/2006/relationships/hyperlink" Target="https://talan.bank.gov.ua/get-user-certificate/RV8DCw-EFp7Hh59430Ve" TargetMode="External"/><Relationship Id="rId1549" Type="http://schemas.openxmlformats.org/officeDocument/2006/relationships/hyperlink" Target="https://talan.bank.gov.ua/get-user-certificate/RV8DCNPQgHWJSEBJT7eF" TargetMode="External"/><Relationship Id="rId48" Type="http://schemas.openxmlformats.org/officeDocument/2006/relationships/hyperlink" Target="https://talan.bank.gov.ua/get-user-certificate/RV8DCKGQNuVu1hcCEQbZ" TargetMode="External"/><Relationship Id="rId113" Type="http://schemas.openxmlformats.org/officeDocument/2006/relationships/hyperlink" Target="https://talan.bank.gov.ua/get-user-certificate/RV8DCGUA_AlY4mkp5MH0" TargetMode="External"/><Relationship Id="rId320" Type="http://schemas.openxmlformats.org/officeDocument/2006/relationships/hyperlink" Target="https://talan.bank.gov.ua/get-user-certificate/RV8DCuIES_WnQt8ctPqA" TargetMode="External"/><Relationship Id="rId558" Type="http://schemas.openxmlformats.org/officeDocument/2006/relationships/hyperlink" Target="https://talan.bank.gov.ua/get-user-certificate/RV8DCsVDGO0smM-jLk89" TargetMode="External"/><Relationship Id="rId765" Type="http://schemas.openxmlformats.org/officeDocument/2006/relationships/hyperlink" Target="https://talan.bank.gov.ua/get-user-certificate/RV8DCXYC9vyQYahQ2hsK" TargetMode="External"/><Relationship Id="rId972" Type="http://schemas.openxmlformats.org/officeDocument/2006/relationships/hyperlink" Target="https://talan.bank.gov.ua/get-user-certificate/RV8DC97ckdBbA5A5td-0" TargetMode="External"/><Relationship Id="rId1188" Type="http://schemas.openxmlformats.org/officeDocument/2006/relationships/hyperlink" Target="https://talan.bank.gov.ua/get-user-certificate/RV8DC9RbVUq2AdjdJn4x" TargetMode="External"/><Relationship Id="rId1395" Type="http://schemas.openxmlformats.org/officeDocument/2006/relationships/hyperlink" Target="https://talan.bank.gov.ua/get-user-certificate/RV8DCX8sC6ESbQkdwXgT" TargetMode="External"/><Relationship Id="rId1409" Type="http://schemas.openxmlformats.org/officeDocument/2006/relationships/hyperlink" Target="https://talan.bank.gov.ua/get-user-certificate/RV8DCIrWFQKhQsb9CtJY" TargetMode="External"/><Relationship Id="rId1616" Type="http://schemas.openxmlformats.org/officeDocument/2006/relationships/hyperlink" Target="https://talan.bank.gov.ua/get-user-certificate/RV8DCanLB595RPLLlz4-" TargetMode="External"/><Relationship Id="rId197" Type="http://schemas.openxmlformats.org/officeDocument/2006/relationships/hyperlink" Target="https://talan.bank.gov.ua/get-user-certificate/RV8DCRCveo5VT_BPq6Yx" TargetMode="External"/><Relationship Id="rId418" Type="http://schemas.openxmlformats.org/officeDocument/2006/relationships/hyperlink" Target="https://talan.bank.gov.ua/get-user-certificate/RV8DCMvv0T9wn4YAbnB5" TargetMode="External"/><Relationship Id="rId625" Type="http://schemas.openxmlformats.org/officeDocument/2006/relationships/hyperlink" Target="https://talan.bank.gov.ua/get-user-certificate/RV8DCCAzUO_9qV_niaMS" TargetMode="External"/><Relationship Id="rId832" Type="http://schemas.openxmlformats.org/officeDocument/2006/relationships/hyperlink" Target="https://talan.bank.gov.ua/get-user-certificate/RV8DCFg-6-rGDBpM4zsg" TargetMode="External"/><Relationship Id="rId1048" Type="http://schemas.openxmlformats.org/officeDocument/2006/relationships/hyperlink" Target="https://talan.bank.gov.ua/get-user-certificate/RV8DCvktrfK4HLJQzLmz" TargetMode="External"/><Relationship Id="rId1255" Type="http://schemas.openxmlformats.org/officeDocument/2006/relationships/hyperlink" Target="https://talan.bank.gov.ua/get-user-certificate/RV8DC_YSmESSeB9REosx" TargetMode="External"/><Relationship Id="rId1462" Type="http://schemas.openxmlformats.org/officeDocument/2006/relationships/hyperlink" Target="https://talan.bank.gov.ua/get-user-certificate/RV8DCPhR0G5cDRQ2tWEW" TargetMode="External"/><Relationship Id="rId264" Type="http://schemas.openxmlformats.org/officeDocument/2006/relationships/hyperlink" Target="https://talan.bank.gov.ua/get-user-certificate/RV8DCSTFBFDYel8FplRC" TargetMode="External"/><Relationship Id="rId471" Type="http://schemas.openxmlformats.org/officeDocument/2006/relationships/hyperlink" Target="https://talan.bank.gov.ua/get-user-certificate/RV8DCMVChO1ogZSuEYJm" TargetMode="External"/><Relationship Id="rId1115" Type="http://schemas.openxmlformats.org/officeDocument/2006/relationships/hyperlink" Target="https://talan.bank.gov.ua/get-user-certificate/RV8DCgX35sKvIgNhOjQ7" TargetMode="External"/><Relationship Id="rId1322" Type="http://schemas.openxmlformats.org/officeDocument/2006/relationships/hyperlink" Target="https://talan.bank.gov.ua/get-user-certificate/RV8DC40AaX-KBtKwhuI3" TargetMode="External"/><Relationship Id="rId59" Type="http://schemas.openxmlformats.org/officeDocument/2006/relationships/hyperlink" Target="https://talan.bank.gov.ua/get-user-certificate/RV8DC4SwNSTXFPP3JLFE" TargetMode="External"/><Relationship Id="rId124" Type="http://schemas.openxmlformats.org/officeDocument/2006/relationships/hyperlink" Target="https://talan.bank.gov.ua/get-user-certificate/RV8DCN5Fl8SQPBCEqSUF" TargetMode="External"/><Relationship Id="rId569" Type="http://schemas.openxmlformats.org/officeDocument/2006/relationships/hyperlink" Target="https://talan.bank.gov.ua/get-user-certificate/RV8DC2I1I-6-PKGyQTbK" TargetMode="External"/><Relationship Id="rId776" Type="http://schemas.openxmlformats.org/officeDocument/2006/relationships/hyperlink" Target="https://talan.bank.gov.ua/get-user-certificate/RV8DC3E8lv2lzaYHHxbb" TargetMode="External"/><Relationship Id="rId983" Type="http://schemas.openxmlformats.org/officeDocument/2006/relationships/hyperlink" Target="https://talan.bank.gov.ua/get-user-certificate/RV8DCDstRcGouJ3rL-v9" TargetMode="External"/><Relationship Id="rId1199" Type="http://schemas.openxmlformats.org/officeDocument/2006/relationships/hyperlink" Target="https://talan.bank.gov.ua/get-user-certificate/RV8DCmW8mxYgMyHzOKGt" TargetMode="External"/><Relationship Id="rId1627" Type="http://schemas.openxmlformats.org/officeDocument/2006/relationships/hyperlink" Target="https://talan.bank.gov.ua/get-user-certificate/RV8DCuDbXz4Twlqd_ozZ" TargetMode="External"/><Relationship Id="rId331" Type="http://schemas.openxmlformats.org/officeDocument/2006/relationships/hyperlink" Target="https://talan.bank.gov.ua/get-user-certificate/RV8DCutdIw4cFHExKOjx" TargetMode="External"/><Relationship Id="rId429" Type="http://schemas.openxmlformats.org/officeDocument/2006/relationships/hyperlink" Target="https://talan.bank.gov.ua/get-user-certificate/RV8DCwEhEbHoMyhBKNtZ" TargetMode="External"/><Relationship Id="rId636" Type="http://schemas.openxmlformats.org/officeDocument/2006/relationships/hyperlink" Target="https://talan.bank.gov.ua/get-user-certificate/RV8DCNIjaMSykeiKsAG7" TargetMode="External"/><Relationship Id="rId1059" Type="http://schemas.openxmlformats.org/officeDocument/2006/relationships/hyperlink" Target="https://talan.bank.gov.ua/get-user-certificate/RV8DCinnrYpFA55iX7nj" TargetMode="External"/><Relationship Id="rId1266" Type="http://schemas.openxmlformats.org/officeDocument/2006/relationships/hyperlink" Target="https://talan.bank.gov.ua/get-user-certificate/RV8DCHRhOMmt7OCPLhc_" TargetMode="External"/><Relationship Id="rId1473" Type="http://schemas.openxmlformats.org/officeDocument/2006/relationships/hyperlink" Target="https://talan.bank.gov.ua/get-user-certificate/RV8DCgQMw4sdmEBD3L8s" TargetMode="External"/><Relationship Id="rId843" Type="http://schemas.openxmlformats.org/officeDocument/2006/relationships/hyperlink" Target="https://talan.bank.gov.ua/get-user-certificate/RV8DCnUW7wipeqpboobe" TargetMode="External"/><Relationship Id="rId1126" Type="http://schemas.openxmlformats.org/officeDocument/2006/relationships/hyperlink" Target="https://talan.bank.gov.ua/get-user-certificate/RV8DClFGK1JF2XmKERcK" TargetMode="External"/><Relationship Id="rId1680" Type="http://schemas.openxmlformats.org/officeDocument/2006/relationships/hyperlink" Target="https://talan.bank.gov.ua/get-user-certificate/tOwmoyMph71M92fuOO_P" TargetMode="External"/><Relationship Id="rId275" Type="http://schemas.openxmlformats.org/officeDocument/2006/relationships/hyperlink" Target="https://talan.bank.gov.ua/get-user-certificate/RV8DCDzmmUEpn61csRtP" TargetMode="External"/><Relationship Id="rId482" Type="http://schemas.openxmlformats.org/officeDocument/2006/relationships/hyperlink" Target="https://talan.bank.gov.ua/get-user-certificate/RV8DCVBGx8kZ4K9XZJ6j" TargetMode="External"/><Relationship Id="rId703" Type="http://schemas.openxmlformats.org/officeDocument/2006/relationships/hyperlink" Target="https://talan.bank.gov.ua/get-user-certificate/RV8DCmC6cdgEsx8NjOD_" TargetMode="External"/><Relationship Id="rId910" Type="http://schemas.openxmlformats.org/officeDocument/2006/relationships/hyperlink" Target="https://talan.bank.gov.ua/get-user-certificate/RV8DCLHan9chw5liviOP" TargetMode="External"/><Relationship Id="rId1333" Type="http://schemas.openxmlformats.org/officeDocument/2006/relationships/hyperlink" Target="https://talan.bank.gov.ua/get-user-certificate/RV8DC6lvZyPMyptJ-rrJ" TargetMode="External"/><Relationship Id="rId1540" Type="http://schemas.openxmlformats.org/officeDocument/2006/relationships/hyperlink" Target="https://talan.bank.gov.ua/get-user-certificate/RV8DCbR2baeIi8zQe5Gi" TargetMode="External"/><Relationship Id="rId1638" Type="http://schemas.openxmlformats.org/officeDocument/2006/relationships/hyperlink" Target="https://talan.bank.gov.ua/get-user-certificate/RV8DC2lH4R10bb8jGV9c" TargetMode="External"/><Relationship Id="rId135" Type="http://schemas.openxmlformats.org/officeDocument/2006/relationships/hyperlink" Target="https://talan.bank.gov.ua/get-user-certificate/RV8DCfJmleZfBzTqQEiM" TargetMode="External"/><Relationship Id="rId342" Type="http://schemas.openxmlformats.org/officeDocument/2006/relationships/hyperlink" Target="https://talan.bank.gov.ua/get-user-certificate/RV8DCTw2fSc2pGaxJAdc" TargetMode="External"/><Relationship Id="rId787" Type="http://schemas.openxmlformats.org/officeDocument/2006/relationships/hyperlink" Target="https://talan.bank.gov.ua/get-user-certificate/RV8DC5ylckor2hEXsv8q" TargetMode="External"/><Relationship Id="rId994" Type="http://schemas.openxmlformats.org/officeDocument/2006/relationships/hyperlink" Target="https://talan.bank.gov.ua/get-user-certificate/RV8DCPJchXZSTXRTvELd" TargetMode="External"/><Relationship Id="rId1400" Type="http://schemas.openxmlformats.org/officeDocument/2006/relationships/hyperlink" Target="https://talan.bank.gov.ua/get-user-certificate/RV8DC9Z04goD0ffwvBP0" TargetMode="External"/><Relationship Id="rId202" Type="http://schemas.openxmlformats.org/officeDocument/2006/relationships/hyperlink" Target="https://talan.bank.gov.ua/get-user-certificate/RV8DCW21DtIdJ8HKwu1a" TargetMode="External"/><Relationship Id="rId647" Type="http://schemas.openxmlformats.org/officeDocument/2006/relationships/hyperlink" Target="https://talan.bank.gov.ua/get-user-certificate/RV8DCqljgECx0BodGMxc" TargetMode="External"/><Relationship Id="rId854" Type="http://schemas.openxmlformats.org/officeDocument/2006/relationships/hyperlink" Target="https://talan.bank.gov.ua/get-user-certificate/RV8DC3PkJxw6uvLFXpAh" TargetMode="External"/><Relationship Id="rId1277" Type="http://schemas.openxmlformats.org/officeDocument/2006/relationships/hyperlink" Target="https://talan.bank.gov.ua/get-user-certificate/RV8DCiE0xnRV8T8GsBRw" TargetMode="External"/><Relationship Id="rId1484" Type="http://schemas.openxmlformats.org/officeDocument/2006/relationships/hyperlink" Target="https://talan.bank.gov.ua/get-user-certificate/RV8DCXwIFkI9srVClU-X" TargetMode="External"/><Relationship Id="rId286" Type="http://schemas.openxmlformats.org/officeDocument/2006/relationships/hyperlink" Target="https://talan.bank.gov.ua/get-user-certificate/RV8DCfGf1rtFRR4OQcJf" TargetMode="External"/><Relationship Id="rId493" Type="http://schemas.openxmlformats.org/officeDocument/2006/relationships/hyperlink" Target="https://talan.bank.gov.ua/get-user-certificate/RV8DCbx0HSuaqVTIAU4W" TargetMode="External"/><Relationship Id="rId507" Type="http://schemas.openxmlformats.org/officeDocument/2006/relationships/hyperlink" Target="https://talan.bank.gov.ua/get-user-certificate/RV8DCDOHpjJfHYaaPHdP" TargetMode="External"/><Relationship Id="rId714" Type="http://schemas.openxmlformats.org/officeDocument/2006/relationships/hyperlink" Target="https://talan.bank.gov.ua/get-user-certificate/RV8DCe72oOfF5IiUoMSo" TargetMode="External"/><Relationship Id="rId921" Type="http://schemas.openxmlformats.org/officeDocument/2006/relationships/hyperlink" Target="https://talan.bank.gov.ua/get-user-certificate/RV8DC_qwDdziefP2uaAH" TargetMode="External"/><Relationship Id="rId1137" Type="http://schemas.openxmlformats.org/officeDocument/2006/relationships/hyperlink" Target="https://talan.bank.gov.ua/get-user-certificate/RV8DCJ7uB0kFDD-0iy0k" TargetMode="External"/><Relationship Id="rId1344" Type="http://schemas.openxmlformats.org/officeDocument/2006/relationships/hyperlink" Target="https://talan.bank.gov.ua/get-user-certificate/RV8DCQqlmVJvy4x2H9lC" TargetMode="External"/><Relationship Id="rId1551" Type="http://schemas.openxmlformats.org/officeDocument/2006/relationships/hyperlink" Target="https://talan.bank.gov.ua/get-user-certificate/RV8DCMNlYTGeRF1XHnOz" TargetMode="External"/><Relationship Id="rId50" Type="http://schemas.openxmlformats.org/officeDocument/2006/relationships/hyperlink" Target="https://talan.bank.gov.ua/get-user-certificate/RV8DCslD2iKAHt5GC_8R" TargetMode="External"/><Relationship Id="rId146" Type="http://schemas.openxmlformats.org/officeDocument/2006/relationships/hyperlink" Target="https://talan.bank.gov.ua/get-user-certificate/RV8DCHW74SeaLL9b07_a" TargetMode="External"/><Relationship Id="rId353" Type="http://schemas.openxmlformats.org/officeDocument/2006/relationships/hyperlink" Target="https://talan.bank.gov.ua/get-user-certificate/RV8DCpHHY_WD2D-8tHH5" TargetMode="External"/><Relationship Id="rId560" Type="http://schemas.openxmlformats.org/officeDocument/2006/relationships/hyperlink" Target="https://talan.bank.gov.ua/get-user-certificate/RV8DCTVGIkAaNr5wb2dk" TargetMode="External"/><Relationship Id="rId798" Type="http://schemas.openxmlformats.org/officeDocument/2006/relationships/hyperlink" Target="https://talan.bank.gov.ua/get-user-certificate/RV8DCN0n1q4mNeqUHggD" TargetMode="External"/><Relationship Id="rId1190" Type="http://schemas.openxmlformats.org/officeDocument/2006/relationships/hyperlink" Target="https://talan.bank.gov.ua/get-user-certificate/RV8DCY0xaXSPsUclTMmK" TargetMode="External"/><Relationship Id="rId1204" Type="http://schemas.openxmlformats.org/officeDocument/2006/relationships/hyperlink" Target="https://talan.bank.gov.ua/get-user-certificate/RV8DCsY396LD9wF4FJFV" TargetMode="External"/><Relationship Id="rId1411" Type="http://schemas.openxmlformats.org/officeDocument/2006/relationships/hyperlink" Target="https://talan.bank.gov.ua/get-user-certificate/RV8DCkEZji6z_-FIaAUi" TargetMode="External"/><Relationship Id="rId1649" Type="http://schemas.openxmlformats.org/officeDocument/2006/relationships/hyperlink" Target="https://talan.bank.gov.ua/get-user-certificate/NcfjeFAyMzChZ8Rh-ekY" TargetMode="External"/><Relationship Id="rId213" Type="http://schemas.openxmlformats.org/officeDocument/2006/relationships/hyperlink" Target="https://talan.bank.gov.ua/get-user-certificate/RV8DCnYTDn4CNqX2JNvA" TargetMode="External"/><Relationship Id="rId420" Type="http://schemas.openxmlformats.org/officeDocument/2006/relationships/hyperlink" Target="https://talan.bank.gov.ua/get-user-certificate/RV8DCo_fwzFoP31PS8Bv" TargetMode="External"/><Relationship Id="rId658" Type="http://schemas.openxmlformats.org/officeDocument/2006/relationships/hyperlink" Target="https://talan.bank.gov.ua/get-user-certificate/RV8DCfN_Tmf1OUTEG3bM" TargetMode="External"/><Relationship Id="rId865" Type="http://schemas.openxmlformats.org/officeDocument/2006/relationships/hyperlink" Target="https://talan.bank.gov.ua/get-user-certificate/RV8DCF8XDFUo1tgYfXsq" TargetMode="External"/><Relationship Id="rId1050" Type="http://schemas.openxmlformats.org/officeDocument/2006/relationships/hyperlink" Target="https://talan.bank.gov.ua/get-user-certificate/RV8DCai9jsGg6c8OY2UE" TargetMode="External"/><Relationship Id="rId1288" Type="http://schemas.openxmlformats.org/officeDocument/2006/relationships/hyperlink" Target="https://talan.bank.gov.ua/get-user-certificate/RV8DC5xmtWIE2BnfMnMr" TargetMode="External"/><Relationship Id="rId1495" Type="http://schemas.openxmlformats.org/officeDocument/2006/relationships/hyperlink" Target="https://talan.bank.gov.ua/get-user-certificate/RV8DCPYGEf-idgE9uDIY" TargetMode="External"/><Relationship Id="rId1509" Type="http://schemas.openxmlformats.org/officeDocument/2006/relationships/hyperlink" Target="https://talan.bank.gov.ua/get-user-certificate/RV8DCBTh1NSx7YQt59J4" TargetMode="External"/><Relationship Id="rId297" Type="http://schemas.openxmlformats.org/officeDocument/2006/relationships/hyperlink" Target="https://talan.bank.gov.ua/get-user-certificate/RV8DCs-C2ypL5gQwwTq7" TargetMode="External"/><Relationship Id="rId518" Type="http://schemas.openxmlformats.org/officeDocument/2006/relationships/hyperlink" Target="https://talan.bank.gov.ua/get-user-certificate/RV8DCDvjq27uHpA6EVSl" TargetMode="External"/><Relationship Id="rId725" Type="http://schemas.openxmlformats.org/officeDocument/2006/relationships/hyperlink" Target="https://talan.bank.gov.ua/get-user-certificate/RV8DCAiZgSWZzHBUNGe2" TargetMode="External"/><Relationship Id="rId932" Type="http://schemas.openxmlformats.org/officeDocument/2006/relationships/hyperlink" Target="https://talan.bank.gov.ua/get-user-certificate/RV8DCI6kxaHgvacAHrnd" TargetMode="External"/><Relationship Id="rId1148" Type="http://schemas.openxmlformats.org/officeDocument/2006/relationships/hyperlink" Target="https://talan.bank.gov.ua/get-user-certificate/RV8DCeTIzY8_8z2nYYNE" TargetMode="External"/><Relationship Id="rId1355" Type="http://schemas.openxmlformats.org/officeDocument/2006/relationships/hyperlink" Target="https://talan.bank.gov.ua/get-user-certificate/RV8DCRD5gIsTP9tNfhSu" TargetMode="External"/><Relationship Id="rId1562" Type="http://schemas.openxmlformats.org/officeDocument/2006/relationships/hyperlink" Target="https://talan.bank.gov.ua/get-user-certificate/RV8DChXDJEcA2ihqK3EW" TargetMode="External"/><Relationship Id="rId157" Type="http://schemas.openxmlformats.org/officeDocument/2006/relationships/hyperlink" Target="https://talan.bank.gov.ua/get-user-certificate/RV8DClwISakDbddqqIXJ" TargetMode="External"/><Relationship Id="rId364" Type="http://schemas.openxmlformats.org/officeDocument/2006/relationships/hyperlink" Target="https://talan.bank.gov.ua/get-user-certificate/RV8DCggljR_JZorGzuy1" TargetMode="External"/><Relationship Id="rId1008" Type="http://schemas.openxmlformats.org/officeDocument/2006/relationships/hyperlink" Target="https://talan.bank.gov.ua/get-user-certificate/RV8DCe6YvTorF3mmYwqz" TargetMode="External"/><Relationship Id="rId1215" Type="http://schemas.openxmlformats.org/officeDocument/2006/relationships/hyperlink" Target="https://talan.bank.gov.ua/get-user-certificate/RV8DCGwX1teV-1xR1DcK" TargetMode="External"/><Relationship Id="rId1422" Type="http://schemas.openxmlformats.org/officeDocument/2006/relationships/hyperlink" Target="https://talan.bank.gov.ua/get-user-certificate/RV8DCQK8CpF0m5j1wvHR" TargetMode="External"/><Relationship Id="rId61" Type="http://schemas.openxmlformats.org/officeDocument/2006/relationships/hyperlink" Target="https://talan.bank.gov.ua/get-user-certificate/RV8DCeGMSjHFdQBOoH4v" TargetMode="External"/><Relationship Id="rId571" Type="http://schemas.openxmlformats.org/officeDocument/2006/relationships/hyperlink" Target="https://talan.bank.gov.ua/get-user-certificate/RV8DCpJdwPkJjBiv8oBq" TargetMode="External"/><Relationship Id="rId669" Type="http://schemas.openxmlformats.org/officeDocument/2006/relationships/hyperlink" Target="https://talan.bank.gov.ua/get-user-certificate/RV8DCgKXgvN7bMUEeFdo" TargetMode="External"/><Relationship Id="rId876" Type="http://schemas.openxmlformats.org/officeDocument/2006/relationships/hyperlink" Target="https://talan.bank.gov.ua/get-user-certificate/RV8DC4PCZp7qFRG5WWic" TargetMode="External"/><Relationship Id="rId1299" Type="http://schemas.openxmlformats.org/officeDocument/2006/relationships/hyperlink" Target="https://talan.bank.gov.ua/get-user-certificate/RV8DCav-SLbtD0ii_w18" TargetMode="External"/><Relationship Id="rId19" Type="http://schemas.openxmlformats.org/officeDocument/2006/relationships/hyperlink" Target="https://talan.bank.gov.ua/get-user-certificate/RV8DC7t7zOl0jjaXIMj6" TargetMode="External"/><Relationship Id="rId224" Type="http://schemas.openxmlformats.org/officeDocument/2006/relationships/hyperlink" Target="https://talan.bank.gov.ua/get-user-certificate/RV8DC4Eo6T6iHSA-vS_-" TargetMode="External"/><Relationship Id="rId431" Type="http://schemas.openxmlformats.org/officeDocument/2006/relationships/hyperlink" Target="https://talan.bank.gov.ua/get-user-certificate/RV8DCWzsZWA0hIubvcrg" TargetMode="External"/><Relationship Id="rId529" Type="http://schemas.openxmlformats.org/officeDocument/2006/relationships/hyperlink" Target="https://talan.bank.gov.ua/get-user-certificate/RV8DCiUmp_2F4EVhQO3o" TargetMode="External"/><Relationship Id="rId736" Type="http://schemas.openxmlformats.org/officeDocument/2006/relationships/hyperlink" Target="https://talan.bank.gov.ua/get-user-certificate/RV8DCb7IPGeuJhfwTXo9" TargetMode="External"/><Relationship Id="rId1061" Type="http://schemas.openxmlformats.org/officeDocument/2006/relationships/hyperlink" Target="https://talan.bank.gov.ua/get-user-certificate/RV8DCMz-YUuSqsYGhqnn" TargetMode="External"/><Relationship Id="rId1159" Type="http://schemas.openxmlformats.org/officeDocument/2006/relationships/hyperlink" Target="https://talan.bank.gov.ua/get-user-certificate/RV8DCU_4oo3bn6jG6mAz" TargetMode="External"/><Relationship Id="rId1366" Type="http://schemas.openxmlformats.org/officeDocument/2006/relationships/hyperlink" Target="https://talan.bank.gov.ua/get-user-certificate/RV8DCGu1B5YjEFOwoaN-" TargetMode="External"/><Relationship Id="rId168" Type="http://schemas.openxmlformats.org/officeDocument/2006/relationships/hyperlink" Target="https://talan.bank.gov.ua/get-user-certificate/RV8DCJsmvz_JvY08er3F" TargetMode="External"/><Relationship Id="rId943" Type="http://schemas.openxmlformats.org/officeDocument/2006/relationships/hyperlink" Target="https://talan.bank.gov.ua/get-user-certificate/RV8DCKUUDZ5ZFQEXEnFA" TargetMode="External"/><Relationship Id="rId1019" Type="http://schemas.openxmlformats.org/officeDocument/2006/relationships/hyperlink" Target="https://talan.bank.gov.ua/get-user-certificate/RV8DCv-zHo7-7fxpA4kv" TargetMode="External"/><Relationship Id="rId1573" Type="http://schemas.openxmlformats.org/officeDocument/2006/relationships/hyperlink" Target="https://talan.bank.gov.ua/get-user-certificate/RV8DCNATEBpb-2VebqJf" TargetMode="External"/><Relationship Id="rId72" Type="http://schemas.openxmlformats.org/officeDocument/2006/relationships/hyperlink" Target="https://talan.bank.gov.ua/get-user-certificate/RV8DCDvPpeZssOIwBkNo" TargetMode="External"/><Relationship Id="rId375" Type="http://schemas.openxmlformats.org/officeDocument/2006/relationships/hyperlink" Target="https://talan.bank.gov.ua/get-user-certificate/RV8DCXdHMdhcdr3ffVol" TargetMode="External"/><Relationship Id="rId582" Type="http://schemas.openxmlformats.org/officeDocument/2006/relationships/hyperlink" Target="https://talan.bank.gov.ua/get-user-certificate/RV8DC0jXqRpe6fi64KVu" TargetMode="External"/><Relationship Id="rId803" Type="http://schemas.openxmlformats.org/officeDocument/2006/relationships/hyperlink" Target="https://talan.bank.gov.ua/get-user-certificate/RV8DCzH6cG56QfKVW_U4" TargetMode="External"/><Relationship Id="rId1226" Type="http://schemas.openxmlformats.org/officeDocument/2006/relationships/hyperlink" Target="https://talan.bank.gov.ua/get-user-certificate/RV8DCJgqsVf99NQ8nME-" TargetMode="External"/><Relationship Id="rId1433" Type="http://schemas.openxmlformats.org/officeDocument/2006/relationships/hyperlink" Target="https://talan.bank.gov.ua/get-user-certificate/RV8DCgZUp0bIZG7wvn-D" TargetMode="External"/><Relationship Id="rId1640" Type="http://schemas.openxmlformats.org/officeDocument/2006/relationships/hyperlink" Target="https://talan.bank.gov.ua/get-user-certificate/RV8DCLso_ANMF6U1jlIL" TargetMode="External"/><Relationship Id="rId3" Type="http://schemas.openxmlformats.org/officeDocument/2006/relationships/hyperlink" Target="https://talan.bank.gov.ua/get-user-certificate/RV8DC1ZlOtwcfIdreArQ" TargetMode="External"/><Relationship Id="rId235" Type="http://schemas.openxmlformats.org/officeDocument/2006/relationships/hyperlink" Target="https://talan.bank.gov.ua/get-user-certificate/RV8DCnjrc0DSMK71GN_5" TargetMode="External"/><Relationship Id="rId442" Type="http://schemas.openxmlformats.org/officeDocument/2006/relationships/hyperlink" Target="https://talan.bank.gov.ua/get-user-certificate/RV8DC-TQw9a9bGK1Y13S" TargetMode="External"/><Relationship Id="rId887" Type="http://schemas.openxmlformats.org/officeDocument/2006/relationships/hyperlink" Target="https://talan.bank.gov.ua/get-user-certificate/RV8DCaViOR-hn0BXQ6Hs" TargetMode="External"/><Relationship Id="rId1072" Type="http://schemas.openxmlformats.org/officeDocument/2006/relationships/hyperlink" Target="https://talan.bank.gov.ua/get-user-certificate/RV8DCWLqLwLb_lOFV-_B" TargetMode="External"/><Relationship Id="rId1500" Type="http://schemas.openxmlformats.org/officeDocument/2006/relationships/hyperlink" Target="https://talan.bank.gov.ua/get-user-certificate/RV8DCHhVBsPAX4ApV2QV" TargetMode="External"/><Relationship Id="rId302" Type="http://schemas.openxmlformats.org/officeDocument/2006/relationships/hyperlink" Target="https://talan.bank.gov.ua/get-user-certificate/RV8DCnBHlbCOeLNZWIZh" TargetMode="External"/><Relationship Id="rId747" Type="http://schemas.openxmlformats.org/officeDocument/2006/relationships/hyperlink" Target="https://talan.bank.gov.ua/get-user-certificate/RV8DClQiaMgFnY-k0F2q" TargetMode="External"/><Relationship Id="rId954" Type="http://schemas.openxmlformats.org/officeDocument/2006/relationships/hyperlink" Target="https://talan.bank.gov.ua/get-user-certificate/RV8DCD2T2liZkVxUJfhl" TargetMode="External"/><Relationship Id="rId1377" Type="http://schemas.openxmlformats.org/officeDocument/2006/relationships/hyperlink" Target="https://talan.bank.gov.ua/get-user-certificate/RV8DCtWB2j5tSP1xgtNE" TargetMode="External"/><Relationship Id="rId1584" Type="http://schemas.openxmlformats.org/officeDocument/2006/relationships/hyperlink" Target="https://talan.bank.gov.ua/get-user-certificate/RV8DCc0Volu2tnOnUZLC" TargetMode="External"/><Relationship Id="rId83" Type="http://schemas.openxmlformats.org/officeDocument/2006/relationships/hyperlink" Target="https://talan.bank.gov.ua/get-user-certificate/RV8DCw5-r-oAAqefHjXT" TargetMode="External"/><Relationship Id="rId179" Type="http://schemas.openxmlformats.org/officeDocument/2006/relationships/hyperlink" Target="https://talan.bank.gov.ua/get-user-certificate/RV8DCwKDgE4iBRTdokEM" TargetMode="External"/><Relationship Id="rId386" Type="http://schemas.openxmlformats.org/officeDocument/2006/relationships/hyperlink" Target="https://talan.bank.gov.ua/get-user-certificate/RV8DCtym-eBdCTf037tR" TargetMode="External"/><Relationship Id="rId593" Type="http://schemas.openxmlformats.org/officeDocument/2006/relationships/hyperlink" Target="https://talan.bank.gov.ua/get-user-certificate/RV8DCNbmaDuVUL6OiC5y" TargetMode="External"/><Relationship Id="rId607" Type="http://schemas.openxmlformats.org/officeDocument/2006/relationships/hyperlink" Target="https://talan.bank.gov.ua/get-user-certificate/RV8DCN-5nDO4G5UQUV5G" TargetMode="External"/><Relationship Id="rId814" Type="http://schemas.openxmlformats.org/officeDocument/2006/relationships/hyperlink" Target="https://talan.bank.gov.ua/get-user-certificate/RV8DCHvXAEkXHmCbmSTn" TargetMode="External"/><Relationship Id="rId1237" Type="http://schemas.openxmlformats.org/officeDocument/2006/relationships/hyperlink" Target="https://talan.bank.gov.ua/get-user-certificate/RV8DCsxDpYhjXPIyuqOH" TargetMode="External"/><Relationship Id="rId1444" Type="http://schemas.openxmlformats.org/officeDocument/2006/relationships/hyperlink" Target="https://talan.bank.gov.ua/get-user-certificate/RV8DCuMEe8egGL6ej9sU" TargetMode="External"/><Relationship Id="rId1651" Type="http://schemas.openxmlformats.org/officeDocument/2006/relationships/hyperlink" Target="https://talan.bank.gov.ua/get-user-certificate/Ncfje0NYj68fE8TrrUpe" TargetMode="External"/><Relationship Id="rId246" Type="http://schemas.openxmlformats.org/officeDocument/2006/relationships/hyperlink" Target="https://talan.bank.gov.ua/get-user-certificate/RV8DC2Mm7WSfmI79nskO" TargetMode="External"/><Relationship Id="rId453" Type="http://schemas.openxmlformats.org/officeDocument/2006/relationships/hyperlink" Target="https://talan.bank.gov.ua/get-user-certificate/RV8DCd4jQsOgqRV52quP" TargetMode="External"/><Relationship Id="rId660" Type="http://schemas.openxmlformats.org/officeDocument/2006/relationships/hyperlink" Target="https://talan.bank.gov.ua/get-user-certificate/RV8DC3aztWGuHlAn3fuK" TargetMode="External"/><Relationship Id="rId898" Type="http://schemas.openxmlformats.org/officeDocument/2006/relationships/hyperlink" Target="https://talan.bank.gov.ua/get-user-certificate/RV8DCyhlXnVo8VittJ-L" TargetMode="External"/><Relationship Id="rId1083" Type="http://schemas.openxmlformats.org/officeDocument/2006/relationships/hyperlink" Target="https://talan.bank.gov.ua/get-user-certificate/RV8DCTonbceH4hnVscgn" TargetMode="External"/><Relationship Id="rId1290" Type="http://schemas.openxmlformats.org/officeDocument/2006/relationships/hyperlink" Target="https://talan.bank.gov.ua/get-user-certificate/RV8DCHFbIUgIsX_EsrJ4" TargetMode="External"/><Relationship Id="rId1304" Type="http://schemas.openxmlformats.org/officeDocument/2006/relationships/hyperlink" Target="https://talan.bank.gov.ua/get-user-certificate/RV8DCXdOZzM6eUQPqrV6" TargetMode="External"/><Relationship Id="rId1511" Type="http://schemas.openxmlformats.org/officeDocument/2006/relationships/hyperlink" Target="https://talan.bank.gov.ua/get-user-certificate/RV8DCmlO5MwUaASjZGu_" TargetMode="External"/><Relationship Id="rId106" Type="http://schemas.openxmlformats.org/officeDocument/2006/relationships/hyperlink" Target="https://talan.bank.gov.ua/get-user-certificate/RV8DCT9C7v0NqF8ozIBO" TargetMode="External"/><Relationship Id="rId313" Type="http://schemas.openxmlformats.org/officeDocument/2006/relationships/hyperlink" Target="https://talan.bank.gov.ua/get-user-certificate/RV8DCO99nJGRaWLecI1B" TargetMode="External"/><Relationship Id="rId758" Type="http://schemas.openxmlformats.org/officeDocument/2006/relationships/hyperlink" Target="https://talan.bank.gov.ua/get-user-certificate/RV8DCadLsXqP0NzccFYY" TargetMode="External"/><Relationship Id="rId965" Type="http://schemas.openxmlformats.org/officeDocument/2006/relationships/hyperlink" Target="https://talan.bank.gov.ua/get-user-certificate/RV8DCSCiKG2H3OvnaVo6" TargetMode="External"/><Relationship Id="rId1150" Type="http://schemas.openxmlformats.org/officeDocument/2006/relationships/hyperlink" Target="https://talan.bank.gov.ua/get-user-certificate/RV8DCCi7iL66nxsHIrpT" TargetMode="External"/><Relationship Id="rId1388" Type="http://schemas.openxmlformats.org/officeDocument/2006/relationships/hyperlink" Target="https://talan.bank.gov.ua/get-user-certificate/RV8DCm-g5EbH51tZy2GF" TargetMode="External"/><Relationship Id="rId1595" Type="http://schemas.openxmlformats.org/officeDocument/2006/relationships/hyperlink" Target="https://talan.bank.gov.ua/get-user-certificate/RV8DCXwEpcXZWUWpsb6c" TargetMode="External"/><Relationship Id="rId1609" Type="http://schemas.openxmlformats.org/officeDocument/2006/relationships/hyperlink" Target="https://talan.bank.gov.ua/get-user-certificate/RV8DCcPBNEgYSUt74BkG" TargetMode="External"/><Relationship Id="rId10" Type="http://schemas.openxmlformats.org/officeDocument/2006/relationships/hyperlink" Target="https://talan.bank.gov.ua/get-user-certificate/RV8DCsGpi71WHx7qY9mA" TargetMode="External"/><Relationship Id="rId94" Type="http://schemas.openxmlformats.org/officeDocument/2006/relationships/hyperlink" Target="https://talan.bank.gov.ua/get-user-certificate/RV8DCPpXGTfwtl3DDomc" TargetMode="External"/><Relationship Id="rId397" Type="http://schemas.openxmlformats.org/officeDocument/2006/relationships/hyperlink" Target="https://talan.bank.gov.ua/get-user-certificate/RV8DCImyifwEtWiXQFS0" TargetMode="External"/><Relationship Id="rId520" Type="http://schemas.openxmlformats.org/officeDocument/2006/relationships/hyperlink" Target="https://talan.bank.gov.ua/get-user-certificate/RV8DCOc5cCpuAYzA9ng4" TargetMode="External"/><Relationship Id="rId618" Type="http://schemas.openxmlformats.org/officeDocument/2006/relationships/hyperlink" Target="https://talan.bank.gov.ua/get-user-certificate/RV8DCWKkG2jh1aZbWIbN" TargetMode="External"/><Relationship Id="rId825" Type="http://schemas.openxmlformats.org/officeDocument/2006/relationships/hyperlink" Target="https://talan.bank.gov.ua/get-user-certificate/RV8DCw5kQW6gbaSMusJe" TargetMode="External"/><Relationship Id="rId1248" Type="http://schemas.openxmlformats.org/officeDocument/2006/relationships/hyperlink" Target="https://talan.bank.gov.ua/get-user-certificate/RV8DCs7xETnjpf3LwnYv" TargetMode="External"/><Relationship Id="rId1455" Type="http://schemas.openxmlformats.org/officeDocument/2006/relationships/hyperlink" Target="https://talan.bank.gov.ua/get-user-certificate/RV8DCwZCQEB_vFJAhPbw" TargetMode="External"/><Relationship Id="rId1662" Type="http://schemas.openxmlformats.org/officeDocument/2006/relationships/hyperlink" Target="https://talan.bank.gov.ua/get-user-certificate/Ncfje3g3IAKIdfhW4rVv" TargetMode="External"/><Relationship Id="rId257" Type="http://schemas.openxmlformats.org/officeDocument/2006/relationships/hyperlink" Target="https://talan.bank.gov.ua/get-user-certificate/RV8DCm5KOKQ6Qf3ZK14f" TargetMode="External"/><Relationship Id="rId464" Type="http://schemas.openxmlformats.org/officeDocument/2006/relationships/hyperlink" Target="https://talan.bank.gov.ua/get-user-certificate/RV8DCLfJQi83IxGWkCLZ" TargetMode="External"/><Relationship Id="rId1010" Type="http://schemas.openxmlformats.org/officeDocument/2006/relationships/hyperlink" Target="https://talan.bank.gov.ua/get-user-certificate/RV8DC6izLjdKs6CcE0yF" TargetMode="External"/><Relationship Id="rId1094" Type="http://schemas.openxmlformats.org/officeDocument/2006/relationships/hyperlink" Target="https://talan.bank.gov.ua/get-user-certificate/RV8DCQQG-WTYTr2PID0W" TargetMode="External"/><Relationship Id="rId1108" Type="http://schemas.openxmlformats.org/officeDocument/2006/relationships/hyperlink" Target="https://talan.bank.gov.ua/get-user-certificate/RV8DCCKEl0jTXpPyyKXS" TargetMode="External"/><Relationship Id="rId1315" Type="http://schemas.openxmlformats.org/officeDocument/2006/relationships/hyperlink" Target="https://talan.bank.gov.ua/get-user-certificate/RV8DC0VDvHqAxODxDqO5" TargetMode="External"/><Relationship Id="rId117" Type="http://schemas.openxmlformats.org/officeDocument/2006/relationships/hyperlink" Target="https://talan.bank.gov.ua/get-user-certificate/RV8DC0Gzr6s_nYS83Syl" TargetMode="External"/><Relationship Id="rId671" Type="http://schemas.openxmlformats.org/officeDocument/2006/relationships/hyperlink" Target="https://talan.bank.gov.ua/get-user-certificate/RV8DCZkuTl9mEjgkYMgn" TargetMode="External"/><Relationship Id="rId769" Type="http://schemas.openxmlformats.org/officeDocument/2006/relationships/hyperlink" Target="https://talan.bank.gov.ua/get-user-certificate/RV8DCZrU1b8thTrjLKCy" TargetMode="External"/><Relationship Id="rId976" Type="http://schemas.openxmlformats.org/officeDocument/2006/relationships/hyperlink" Target="https://talan.bank.gov.ua/get-user-certificate/RV8DCCQnh-zwDLqvrB0L" TargetMode="External"/><Relationship Id="rId1399" Type="http://schemas.openxmlformats.org/officeDocument/2006/relationships/hyperlink" Target="https://talan.bank.gov.ua/get-user-certificate/RV8DCuMzTatc66_qFIkF" TargetMode="External"/><Relationship Id="rId324" Type="http://schemas.openxmlformats.org/officeDocument/2006/relationships/hyperlink" Target="https://talan.bank.gov.ua/get-user-certificate/RV8DCJSI8uZb9bO82fU-" TargetMode="External"/><Relationship Id="rId531" Type="http://schemas.openxmlformats.org/officeDocument/2006/relationships/hyperlink" Target="https://talan.bank.gov.ua/get-user-certificate/RV8DCieKwKzWQlcdA2M5" TargetMode="External"/><Relationship Id="rId629" Type="http://schemas.openxmlformats.org/officeDocument/2006/relationships/hyperlink" Target="https://talan.bank.gov.ua/get-user-certificate/RV8DChND0zKRAxoDUaPg" TargetMode="External"/><Relationship Id="rId1161" Type="http://schemas.openxmlformats.org/officeDocument/2006/relationships/hyperlink" Target="https://talan.bank.gov.ua/get-user-certificate/RV8DCcTTkTwmBDFSJyjC" TargetMode="External"/><Relationship Id="rId1259" Type="http://schemas.openxmlformats.org/officeDocument/2006/relationships/hyperlink" Target="https://talan.bank.gov.ua/get-user-certificate/RV8DCEuud5_lMKmyHzfz" TargetMode="External"/><Relationship Id="rId1466" Type="http://schemas.openxmlformats.org/officeDocument/2006/relationships/hyperlink" Target="https://talan.bank.gov.ua/get-user-certificate/RV8DCwpuzOIdeYbBjtKJ" TargetMode="External"/><Relationship Id="rId836" Type="http://schemas.openxmlformats.org/officeDocument/2006/relationships/hyperlink" Target="https://talan.bank.gov.ua/get-user-certificate/RV8DC9NSGO-VGqflzqbu" TargetMode="External"/><Relationship Id="rId1021" Type="http://schemas.openxmlformats.org/officeDocument/2006/relationships/hyperlink" Target="https://talan.bank.gov.ua/get-user-certificate/RV8DCuGIAi4UcjmzGJ-M" TargetMode="External"/><Relationship Id="rId1119" Type="http://schemas.openxmlformats.org/officeDocument/2006/relationships/hyperlink" Target="https://talan.bank.gov.ua/get-user-certificate/RV8DCEsmLVe0NKBObIfp" TargetMode="External"/><Relationship Id="rId1673" Type="http://schemas.openxmlformats.org/officeDocument/2006/relationships/hyperlink" Target="https://talan.bank.gov.ua/get-user-certificate/lbhj9WioMjJ4k59l54cJ" TargetMode="External"/><Relationship Id="rId903" Type="http://schemas.openxmlformats.org/officeDocument/2006/relationships/hyperlink" Target="https://talan.bank.gov.ua/get-user-certificate/RV8DC2RN-fWGDhTHKXfw" TargetMode="External"/><Relationship Id="rId1326" Type="http://schemas.openxmlformats.org/officeDocument/2006/relationships/hyperlink" Target="https://talan.bank.gov.ua/get-user-certificate/RV8DCuxYjxFxKprc3nDX" TargetMode="External"/><Relationship Id="rId1533" Type="http://schemas.openxmlformats.org/officeDocument/2006/relationships/hyperlink" Target="https://talan.bank.gov.ua/get-user-certificate/RV8DChRb3ks5BCLoUFit" TargetMode="External"/><Relationship Id="rId32" Type="http://schemas.openxmlformats.org/officeDocument/2006/relationships/hyperlink" Target="https://talan.bank.gov.ua/get-user-certificate/RV8DCEzsYZBHifPAT6Nv" TargetMode="External"/><Relationship Id="rId1600" Type="http://schemas.openxmlformats.org/officeDocument/2006/relationships/hyperlink" Target="https://talan.bank.gov.ua/get-user-certificate/RV8DC7TIA0gazB5Ci2KQ" TargetMode="External"/><Relationship Id="rId181" Type="http://schemas.openxmlformats.org/officeDocument/2006/relationships/hyperlink" Target="https://talan.bank.gov.ua/get-user-certificate/RV8DCDsJ1NCgHsTejf0-" TargetMode="External"/><Relationship Id="rId279" Type="http://schemas.openxmlformats.org/officeDocument/2006/relationships/hyperlink" Target="https://talan.bank.gov.ua/get-user-certificate/RV8DC8n192nlHB7zLz3f" TargetMode="External"/><Relationship Id="rId486" Type="http://schemas.openxmlformats.org/officeDocument/2006/relationships/hyperlink" Target="https://talan.bank.gov.ua/get-user-certificate/RV8DCtnUnllNXMJGsZZM" TargetMode="External"/><Relationship Id="rId693" Type="http://schemas.openxmlformats.org/officeDocument/2006/relationships/hyperlink" Target="https://talan.bank.gov.ua/get-user-certificate/RV8DCTN53fmCGj7rJOqp" TargetMode="External"/><Relationship Id="rId139" Type="http://schemas.openxmlformats.org/officeDocument/2006/relationships/hyperlink" Target="https://talan.bank.gov.ua/get-user-certificate/RV8DC9XKdp_UVir2pnfe" TargetMode="External"/><Relationship Id="rId346" Type="http://schemas.openxmlformats.org/officeDocument/2006/relationships/hyperlink" Target="https://talan.bank.gov.ua/get-user-certificate/RV8DClLY1a3nA9LFdrKu" TargetMode="External"/><Relationship Id="rId553" Type="http://schemas.openxmlformats.org/officeDocument/2006/relationships/hyperlink" Target="https://talan.bank.gov.ua/get-user-certificate/RV8DC_P8XaiFw8i5PekH" TargetMode="External"/><Relationship Id="rId760" Type="http://schemas.openxmlformats.org/officeDocument/2006/relationships/hyperlink" Target="https://talan.bank.gov.ua/get-user-certificate/RV8DCx_TOD-C9ORacy9q" TargetMode="External"/><Relationship Id="rId998" Type="http://schemas.openxmlformats.org/officeDocument/2006/relationships/hyperlink" Target="https://talan.bank.gov.ua/get-user-certificate/RV8DCU9ImPNDFJcJ4EYZ" TargetMode="External"/><Relationship Id="rId1183" Type="http://schemas.openxmlformats.org/officeDocument/2006/relationships/hyperlink" Target="https://talan.bank.gov.ua/get-user-certificate/RV8DCKf1OssIV0k-0W3k" TargetMode="External"/><Relationship Id="rId1390" Type="http://schemas.openxmlformats.org/officeDocument/2006/relationships/hyperlink" Target="https://talan.bank.gov.ua/get-user-certificate/RV8DCtsLoCE365cho_-J" TargetMode="External"/><Relationship Id="rId206" Type="http://schemas.openxmlformats.org/officeDocument/2006/relationships/hyperlink" Target="https://talan.bank.gov.ua/get-user-certificate/RV8DCNn9txSj4qm4Hngg" TargetMode="External"/><Relationship Id="rId413" Type="http://schemas.openxmlformats.org/officeDocument/2006/relationships/hyperlink" Target="https://talan.bank.gov.ua/get-user-certificate/RV8DCiI_S-nbBy5DpfBS" TargetMode="External"/><Relationship Id="rId858" Type="http://schemas.openxmlformats.org/officeDocument/2006/relationships/hyperlink" Target="https://talan.bank.gov.ua/get-user-certificate/RV8DCLrtN3yQmtZHqIw2" TargetMode="External"/><Relationship Id="rId1043" Type="http://schemas.openxmlformats.org/officeDocument/2006/relationships/hyperlink" Target="https://talan.bank.gov.ua/get-user-certificate/RV8DCHIgF2JkL-A_xldN" TargetMode="External"/><Relationship Id="rId1488" Type="http://schemas.openxmlformats.org/officeDocument/2006/relationships/hyperlink" Target="https://talan.bank.gov.ua/get-user-certificate/RV8DC_kqTI0t0jCjHEIR" TargetMode="External"/><Relationship Id="rId620" Type="http://schemas.openxmlformats.org/officeDocument/2006/relationships/hyperlink" Target="https://talan.bank.gov.ua/get-user-certificate/RV8DCY8MaUEkZHXsRcuE" TargetMode="External"/><Relationship Id="rId718" Type="http://schemas.openxmlformats.org/officeDocument/2006/relationships/hyperlink" Target="https://talan.bank.gov.ua/get-user-certificate/RV8DCvbOGOtlfuAx9iyu" TargetMode="External"/><Relationship Id="rId925" Type="http://schemas.openxmlformats.org/officeDocument/2006/relationships/hyperlink" Target="https://talan.bank.gov.ua/get-user-certificate/RV8DCfbVoNkm3iWuhmff" TargetMode="External"/><Relationship Id="rId1250" Type="http://schemas.openxmlformats.org/officeDocument/2006/relationships/hyperlink" Target="https://talan.bank.gov.ua/get-user-certificate/RV8DCH_bDUMj0YEjQfC_" TargetMode="External"/><Relationship Id="rId1348" Type="http://schemas.openxmlformats.org/officeDocument/2006/relationships/hyperlink" Target="https://talan.bank.gov.ua/get-user-certificate/RV8DCSLQRRMG5AcoE3Sn" TargetMode="External"/><Relationship Id="rId1555" Type="http://schemas.openxmlformats.org/officeDocument/2006/relationships/hyperlink" Target="https://talan.bank.gov.ua/get-user-certificate/RV8DCRX1MNLKn0PQHFTN" TargetMode="External"/><Relationship Id="rId1110" Type="http://schemas.openxmlformats.org/officeDocument/2006/relationships/hyperlink" Target="https://talan.bank.gov.ua/get-user-certificate/RV8DCfSVi9kiTQTOH4-M" TargetMode="External"/><Relationship Id="rId1208" Type="http://schemas.openxmlformats.org/officeDocument/2006/relationships/hyperlink" Target="https://talan.bank.gov.ua/get-user-certificate/RV8DCN0zG-WOmaYwpgMt" TargetMode="External"/><Relationship Id="rId1415" Type="http://schemas.openxmlformats.org/officeDocument/2006/relationships/hyperlink" Target="https://talan.bank.gov.ua/get-user-certificate/RV8DCtAwc47tBGrTbz7q" TargetMode="External"/><Relationship Id="rId54" Type="http://schemas.openxmlformats.org/officeDocument/2006/relationships/hyperlink" Target="https://talan.bank.gov.ua/get-user-certificate/RV8DCV-6dLgesx4n_nv4" TargetMode="External"/><Relationship Id="rId1622" Type="http://schemas.openxmlformats.org/officeDocument/2006/relationships/hyperlink" Target="https://talan.bank.gov.ua/get-user-certificate/RV8DCLAhDRaOeEgS-o0v" TargetMode="External"/><Relationship Id="rId270" Type="http://schemas.openxmlformats.org/officeDocument/2006/relationships/hyperlink" Target="https://talan.bank.gov.ua/get-user-certificate/RV8DCzYZzBGx09jAGhJx" TargetMode="External"/><Relationship Id="rId130" Type="http://schemas.openxmlformats.org/officeDocument/2006/relationships/hyperlink" Target="https://talan.bank.gov.ua/get-user-certificate/RV8DCdjD9nH8kCktKnIZ" TargetMode="External"/><Relationship Id="rId368" Type="http://schemas.openxmlformats.org/officeDocument/2006/relationships/hyperlink" Target="https://talan.bank.gov.ua/get-user-certificate/RV8DCMpVnKsiTRM8Fk6t" TargetMode="External"/><Relationship Id="rId575" Type="http://schemas.openxmlformats.org/officeDocument/2006/relationships/hyperlink" Target="https://talan.bank.gov.ua/get-user-certificate/RV8DCA0t2OhlaJhEYrZx" TargetMode="External"/><Relationship Id="rId782" Type="http://schemas.openxmlformats.org/officeDocument/2006/relationships/hyperlink" Target="https://talan.bank.gov.ua/get-user-certificate/RV8DCnwFnFKXbzcAzV9L" TargetMode="External"/><Relationship Id="rId228" Type="http://schemas.openxmlformats.org/officeDocument/2006/relationships/hyperlink" Target="https://talan.bank.gov.ua/get-user-certificate/RV8DCHoLFpLn18Ef2PtD" TargetMode="External"/><Relationship Id="rId435" Type="http://schemas.openxmlformats.org/officeDocument/2006/relationships/hyperlink" Target="https://talan.bank.gov.ua/get-user-certificate/RV8DCUbLx8j5mbMuIVDI" TargetMode="External"/><Relationship Id="rId642" Type="http://schemas.openxmlformats.org/officeDocument/2006/relationships/hyperlink" Target="https://talan.bank.gov.ua/get-user-certificate/RV8DCI7Z9cb3_EQJQqcP" TargetMode="External"/><Relationship Id="rId1065" Type="http://schemas.openxmlformats.org/officeDocument/2006/relationships/hyperlink" Target="https://talan.bank.gov.ua/get-user-certificate/RV8DCimQ-cvvpfzjLruv" TargetMode="External"/><Relationship Id="rId1272" Type="http://schemas.openxmlformats.org/officeDocument/2006/relationships/hyperlink" Target="https://talan.bank.gov.ua/get-user-certificate/RV8DC0HJCV97KfK7tY6_" TargetMode="External"/><Relationship Id="rId502" Type="http://schemas.openxmlformats.org/officeDocument/2006/relationships/hyperlink" Target="https://talan.bank.gov.ua/get-user-certificate/RV8DCNPOfHmgY_eqyV1X" TargetMode="External"/><Relationship Id="rId947" Type="http://schemas.openxmlformats.org/officeDocument/2006/relationships/hyperlink" Target="https://talan.bank.gov.ua/get-user-certificate/RV8DC7Nt7xT-aRqnhWIA" TargetMode="External"/><Relationship Id="rId1132" Type="http://schemas.openxmlformats.org/officeDocument/2006/relationships/hyperlink" Target="https://talan.bank.gov.ua/get-user-certificate/RV8DChDRHPADGl0mrVzK" TargetMode="External"/><Relationship Id="rId1577" Type="http://schemas.openxmlformats.org/officeDocument/2006/relationships/hyperlink" Target="https://talan.bank.gov.ua/get-user-certificate/RV8DCkYmEkXfnTehczLM" TargetMode="External"/><Relationship Id="rId76" Type="http://schemas.openxmlformats.org/officeDocument/2006/relationships/hyperlink" Target="https://talan.bank.gov.ua/get-user-certificate/RV8DCPzRsaahqlYoAZYT" TargetMode="External"/><Relationship Id="rId807" Type="http://schemas.openxmlformats.org/officeDocument/2006/relationships/hyperlink" Target="https://talan.bank.gov.ua/get-user-certificate/RV8DCGa-NVE3f5gWytkt" TargetMode="External"/><Relationship Id="rId1437" Type="http://schemas.openxmlformats.org/officeDocument/2006/relationships/hyperlink" Target="https://talan.bank.gov.ua/get-user-certificate/RV8DCTkpLUYW7ERf44VZ" TargetMode="External"/><Relationship Id="rId1644" Type="http://schemas.openxmlformats.org/officeDocument/2006/relationships/hyperlink" Target="https://talan.bank.gov.ua/get-user-certificate/NcfjedkgnCM2qcCbRws9" TargetMode="External"/><Relationship Id="rId1504" Type="http://schemas.openxmlformats.org/officeDocument/2006/relationships/hyperlink" Target="https://talan.bank.gov.ua/get-user-certificate/RV8DCDSgB9pczNlfUmdG" TargetMode="External"/><Relationship Id="rId292" Type="http://schemas.openxmlformats.org/officeDocument/2006/relationships/hyperlink" Target="https://talan.bank.gov.ua/get-user-certificate/RV8DCIqh9sORKczzlQus" TargetMode="External"/><Relationship Id="rId597" Type="http://schemas.openxmlformats.org/officeDocument/2006/relationships/hyperlink" Target="https://talan.bank.gov.ua/get-user-certificate/RV8DCF6cPZmamTvokET1" TargetMode="External"/><Relationship Id="rId152" Type="http://schemas.openxmlformats.org/officeDocument/2006/relationships/hyperlink" Target="https://talan.bank.gov.ua/get-user-certificate/RV8DCc0_30zIYWRNJDXQ" TargetMode="External"/><Relationship Id="rId457" Type="http://schemas.openxmlformats.org/officeDocument/2006/relationships/hyperlink" Target="https://talan.bank.gov.ua/get-user-certificate/RV8DC2e2xUbdRHbR2Ofu" TargetMode="External"/><Relationship Id="rId1087" Type="http://schemas.openxmlformats.org/officeDocument/2006/relationships/hyperlink" Target="https://talan.bank.gov.ua/get-user-certificate/RV8DCwgSauPHmNcgnIKW" TargetMode="External"/><Relationship Id="rId1294" Type="http://schemas.openxmlformats.org/officeDocument/2006/relationships/hyperlink" Target="https://talan.bank.gov.ua/get-user-certificate/RV8DCjMz_1UpvMAt8OTd" TargetMode="External"/><Relationship Id="rId664" Type="http://schemas.openxmlformats.org/officeDocument/2006/relationships/hyperlink" Target="https://talan.bank.gov.ua/get-user-certificate/RV8DCm1T3FhKVrjssinN" TargetMode="External"/><Relationship Id="rId871" Type="http://schemas.openxmlformats.org/officeDocument/2006/relationships/hyperlink" Target="https://talan.bank.gov.ua/get-user-certificate/RV8DCmwDQk8Lo0P-jQSq" TargetMode="External"/><Relationship Id="rId969" Type="http://schemas.openxmlformats.org/officeDocument/2006/relationships/hyperlink" Target="https://talan.bank.gov.ua/get-user-certificate/RV8DCDJsF9RnQYSLk6pB" TargetMode="External"/><Relationship Id="rId1599" Type="http://schemas.openxmlformats.org/officeDocument/2006/relationships/hyperlink" Target="https://talan.bank.gov.ua/get-user-certificate/RV8DCPtiNobgvd4oTR__" TargetMode="External"/><Relationship Id="rId317" Type="http://schemas.openxmlformats.org/officeDocument/2006/relationships/hyperlink" Target="https://talan.bank.gov.ua/get-user-certificate/RV8DCWZ3DEL6tCuEXCjP" TargetMode="External"/><Relationship Id="rId524" Type="http://schemas.openxmlformats.org/officeDocument/2006/relationships/hyperlink" Target="https://talan.bank.gov.ua/get-user-certificate/RV8DCR4P4TXpNGfUIrJ1" TargetMode="External"/><Relationship Id="rId731" Type="http://schemas.openxmlformats.org/officeDocument/2006/relationships/hyperlink" Target="https://talan.bank.gov.ua/get-user-certificate/RV8DCBKF-fSXZBc0reUE" TargetMode="External"/><Relationship Id="rId1154" Type="http://schemas.openxmlformats.org/officeDocument/2006/relationships/hyperlink" Target="https://talan.bank.gov.ua/get-user-certificate/RV8DCFazy62qUPuRqXf5" TargetMode="External"/><Relationship Id="rId1361" Type="http://schemas.openxmlformats.org/officeDocument/2006/relationships/hyperlink" Target="https://talan.bank.gov.ua/get-user-certificate/RV8DCb6nhZRfUyuZzO-S" TargetMode="External"/><Relationship Id="rId1459" Type="http://schemas.openxmlformats.org/officeDocument/2006/relationships/hyperlink" Target="https://talan.bank.gov.ua/get-user-certificate/RV8DCCPy2hufGJvSnRxx" TargetMode="External"/><Relationship Id="rId98" Type="http://schemas.openxmlformats.org/officeDocument/2006/relationships/hyperlink" Target="https://talan.bank.gov.ua/get-user-certificate/RV8DCqFhC6I3Br5z_ZGu" TargetMode="External"/><Relationship Id="rId829" Type="http://schemas.openxmlformats.org/officeDocument/2006/relationships/hyperlink" Target="https://talan.bank.gov.ua/get-user-certificate/RV8DCa8Czb35DKyomNae" TargetMode="External"/><Relationship Id="rId1014" Type="http://schemas.openxmlformats.org/officeDocument/2006/relationships/hyperlink" Target="https://talan.bank.gov.ua/get-user-certificate/RV8DChHlIvqoYJO0ZbJo" TargetMode="External"/><Relationship Id="rId1221" Type="http://schemas.openxmlformats.org/officeDocument/2006/relationships/hyperlink" Target="https://talan.bank.gov.ua/get-user-certificate/RV8DCcZB9Y9r8oYJ5NK3" TargetMode="External"/><Relationship Id="rId1666" Type="http://schemas.openxmlformats.org/officeDocument/2006/relationships/hyperlink" Target="https://talan.bank.gov.ua/get-user-certificate/NcfjeMx5YjnnHOTVXoqh" TargetMode="External"/><Relationship Id="rId1319" Type="http://schemas.openxmlformats.org/officeDocument/2006/relationships/hyperlink" Target="https://talan.bank.gov.ua/get-user-certificate/RV8DCY6oxooxmvGBkD5d" TargetMode="External"/><Relationship Id="rId1526" Type="http://schemas.openxmlformats.org/officeDocument/2006/relationships/hyperlink" Target="https://talan.bank.gov.ua/get-user-certificate/RV8DCTIA821H6uyjFW-M" TargetMode="External"/><Relationship Id="rId25" Type="http://schemas.openxmlformats.org/officeDocument/2006/relationships/hyperlink" Target="https://talan.bank.gov.ua/get-user-certificate/RV8DCvZd8h23MPP_efWW" TargetMode="External"/><Relationship Id="rId174" Type="http://schemas.openxmlformats.org/officeDocument/2006/relationships/hyperlink" Target="https://talan.bank.gov.ua/get-user-certificate/RV8DCNjO-juxj3mLH5g7" TargetMode="External"/><Relationship Id="rId381" Type="http://schemas.openxmlformats.org/officeDocument/2006/relationships/hyperlink" Target="https://talan.bank.gov.ua/get-user-certificate/RV8DC9cZ9uPmSw8flrko" TargetMode="External"/><Relationship Id="rId241" Type="http://schemas.openxmlformats.org/officeDocument/2006/relationships/hyperlink" Target="https://talan.bank.gov.ua/get-user-certificate/RV8DCFqjoQbGTfmxodEM" TargetMode="External"/><Relationship Id="rId479" Type="http://schemas.openxmlformats.org/officeDocument/2006/relationships/hyperlink" Target="https://talan.bank.gov.ua/get-user-certificate/RV8DC-KKVVf7JpHjsyMY" TargetMode="External"/><Relationship Id="rId686" Type="http://schemas.openxmlformats.org/officeDocument/2006/relationships/hyperlink" Target="https://talan.bank.gov.ua/get-user-certificate/RV8DCD5B3GCtbIDBYPV2" TargetMode="External"/><Relationship Id="rId893" Type="http://schemas.openxmlformats.org/officeDocument/2006/relationships/hyperlink" Target="https://talan.bank.gov.ua/get-user-certificate/RV8DCafhdJvRgYn8vkXh" TargetMode="External"/><Relationship Id="rId339" Type="http://schemas.openxmlformats.org/officeDocument/2006/relationships/hyperlink" Target="https://talan.bank.gov.ua/get-user-certificate/RV8DCtleY48LH964nklE" TargetMode="External"/><Relationship Id="rId546" Type="http://schemas.openxmlformats.org/officeDocument/2006/relationships/hyperlink" Target="https://talan.bank.gov.ua/get-user-certificate/RV8DC-4SJvVViqvq32LY" TargetMode="External"/><Relationship Id="rId753" Type="http://schemas.openxmlformats.org/officeDocument/2006/relationships/hyperlink" Target="https://talan.bank.gov.ua/get-user-certificate/RV8DC2H-h5Jo1H8Oa34K" TargetMode="External"/><Relationship Id="rId1176" Type="http://schemas.openxmlformats.org/officeDocument/2006/relationships/hyperlink" Target="https://talan.bank.gov.ua/get-user-certificate/RV8DCeWcjSirrpbaRQf_" TargetMode="External"/><Relationship Id="rId1383" Type="http://schemas.openxmlformats.org/officeDocument/2006/relationships/hyperlink" Target="https://talan.bank.gov.ua/get-user-certificate/RV8DCcHRHpKNtW6E8SQK" TargetMode="External"/><Relationship Id="rId101" Type="http://schemas.openxmlformats.org/officeDocument/2006/relationships/hyperlink" Target="https://talan.bank.gov.ua/get-user-certificate/RV8DC55duqegxsKzoPmZ" TargetMode="External"/><Relationship Id="rId406" Type="http://schemas.openxmlformats.org/officeDocument/2006/relationships/hyperlink" Target="https://talan.bank.gov.ua/get-user-certificate/RV8DCQqEnmqzGgKgU1e5" TargetMode="External"/><Relationship Id="rId960" Type="http://schemas.openxmlformats.org/officeDocument/2006/relationships/hyperlink" Target="https://talan.bank.gov.ua/get-user-certificate/RV8DCyg_s-1TU7QYpBKr" TargetMode="External"/><Relationship Id="rId1036" Type="http://schemas.openxmlformats.org/officeDocument/2006/relationships/hyperlink" Target="https://talan.bank.gov.ua/get-user-certificate/RV8DCStIQCEPAZI63mDw" TargetMode="External"/><Relationship Id="rId1243" Type="http://schemas.openxmlformats.org/officeDocument/2006/relationships/hyperlink" Target="https://talan.bank.gov.ua/get-user-certificate/RV8DC_fCXdyMWtogvbI3" TargetMode="External"/><Relationship Id="rId1590" Type="http://schemas.openxmlformats.org/officeDocument/2006/relationships/hyperlink" Target="https://talan.bank.gov.ua/get-user-certificate/RV8DCsUkuiUYbtXwJJs2" TargetMode="External"/><Relationship Id="rId613" Type="http://schemas.openxmlformats.org/officeDocument/2006/relationships/hyperlink" Target="https://talan.bank.gov.ua/get-user-certificate/RV8DCa_mMiS3XoLVMlYv" TargetMode="External"/><Relationship Id="rId820" Type="http://schemas.openxmlformats.org/officeDocument/2006/relationships/hyperlink" Target="https://talan.bank.gov.ua/get-user-certificate/RV8DCBWHRcBsWHz519nc" TargetMode="External"/><Relationship Id="rId918" Type="http://schemas.openxmlformats.org/officeDocument/2006/relationships/hyperlink" Target="https://talan.bank.gov.ua/get-user-certificate/RV8DCziL57j5NCeQ3UEo" TargetMode="External"/><Relationship Id="rId1450" Type="http://schemas.openxmlformats.org/officeDocument/2006/relationships/hyperlink" Target="https://talan.bank.gov.ua/get-user-certificate/RV8DCWbcQ0APsLtRzuYi" TargetMode="External"/><Relationship Id="rId1548" Type="http://schemas.openxmlformats.org/officeDocument/2006/relationships/hyperlink" Target="https://talan.bank.gov.ua/get-user-certificate/RV8DC80MCGO5eT0qPxRI" TargetMode="External"/><Relationship Id="rId1103" Type="http://schemas.openxmlformats.org/officeDocument/2006/relationships/hyperlink" Target="https://talan.bank.gov.ua/get-user-certificate/RV8DC4fx9JCE-tKKxsuE" TargetMode="External"/><Relationship Id="rId1310" Type="http://schemas.openxmlformats.org/officeDocument/2006/relationships/hyperlink" Target="https://talan.bank.gov.ua/get-user-certificate/RV8DCPDgI0a-ZTEYS14k" TargetMode="External"/><Relationship Id="rId1408" Type="http://schemas.openxmlformats.org/officeDocument/2006/relationships/hyperlink" Target="https://talan.bank.gov.ua/get-user-certificate/RV8DCjlOn39-DGYYdTGO" TargetMode="External"/><Relationship Id="rId47" Type="http://schemas.openxmlformats.org/officeDocument/2006/relationships/hyperlink" Target="https://talan.bank.gov.ua/get-user-certificate/RV8DChBkMWsCUF1QHiKm" TargetMode="External"/><Relationship Id="rId1615" Type="http://schemas.openxmlformats.org/officeDocument/2006/relationships/hyperlink" Target="https://talan.bank.gov.ua/get-user-certificate/RV8DC6rH6zTeaILNXUy7" TargetMode="External"/><Relationship Id="rId196" Type="http://schemas.openxmlformats.org/officeDocument/2006/relationships/hyperlink" Target="https://talan.bank.gov.ua/get-user-certificate/RV8DCs1W4D8IQrQzCvfh" TargetMode="External"/><Relationship Id="rId263" Type="http://schemas.openxmlformats.org/officeDocument/2006/relationships/hyperlink" Target="https://talan.bank.gov.ua/get-user-certificate/RV8DCbcEz_pxhiI3p0yB" TargetMode="External"/><Relationship Id="rId470" Type="http://schemas.openxmlformats.org/officeDocument/2006/relationships/hyperlink" Target="https://talan.bank.gov.ua/get-user-certificate/RV8DCQEx0DMc72r1QGTI" TargetMode="External"/><Relationship Id="rId123" Type="http://schemas.openxmlformats.org/officeDocument/2006/relationships/hyperlink" Target="https://talan.bank.gov.ua/get-user-certificate/RV8DC4SClLqxBFlI8GS2" TargetMode="External"/><Relationship Id="rId330" Type="http://schemas.openxmlformats.org/officeDocument/2006/relationships/hyperlink" Target="https://talan.bank.gov.ua/get-user-certificate/RV8DCvQsljIgReQ722W1" TargetMode="External"/><Relationship Id="rId568" Type="http://schemas.openxmlformats.org/officeDocument/2006/relationships/hyperlink" Target="https://talan.bank.gov.ua/get-user-certificate/RV8DCU8iFOA7dOqVbUzw" TargetMode="External"/><Relationship Id="rId775" Type="http://schemas.openxmlformats.org/officeDocument/2006/relationships/hyperlink" Target="https://talan.bank.gov.ua/get-user-certificate/RV8DCTlcxr0MNklKxuhT" TargetMode="External"/><Relationship Id="rId982" Type="http://schemas.openxmlformats.org/officeDocument/2006/relationships/hyperlink" Target="https://talan.bank.gov.ua/get-user-certificate/RV8DCr913WdhL10xQ9N5" TargetMode="External"/><Relationship Id="rId1198" Type="http://schemas.openxmlformats.org/officeDocument/2006/relationships/hyperlink" Target="https://talan.bank.gov.ua/get-user-certificate/RV8DCpgFsdiICRzj-r2N" TargetMode="External"/><Relationship Id="rId428" Type="http://schemas.openxmlformats.org/officeDocument/2006/relationships/hyperlink" Target="https://talan.bank.gov.ua/get-user-certificate/RV8DCfDesls-Dn7XjdYC" TargetMode="External"/><Relationship Id="rId635" Type="http://schemas.openxmlformats.org/officeDocument/2006/relationships/hyperlink" Target="https://talan.bank.gov.ua/get-user-certificate/RV8DCdw-2ZN6sT45H4p-" TargetMode="External"/><Relationship Id="rId842" Type="http://schemas.openxmlformats.org/officeDocument/2006/relationships/hyperlink" Target="https://talan.bank.gov.ua/get-user-certificate/RV8DC-iYAG0nu3EtjPs2" TargetMode="External"/><Relationship Id="rId1058" Type="http://schemas.openxmlformats.org/officeDocument/2006/relationships/hyperlink" Target="https://talan.bank.gov.ua/get-user-certificate/RV8DCgZfrzvvNNGRanLR" TargetMode="External"/><Relationship Id="rId1265" Type="http://schemas.openxmlformats.org/officeDocument/2006/relationships/hyperlink" Target="https://talan.bank.gov.ua/get-user-certificate/RV8DCpzeEMi8eYlWJFfv" TargetMode="External"/><Relationship Id="rId1472" Type="http://schemas.openxmlformats.org/officeDocument/2006/relationships/hyperlink" Target="https://talan.bank.gov.ua/get-user-certificate/RV8DCyzi_i1wlyn9uMrC" TargetMode="External"/><Relationship Id="rId702" Type="http://schemas.openxmlformats.org/officeDocument/2006/relationships/hyperlink" Target="https://talan.bank.gov.ua/get-user-certificate/RV8DCdHOe9lB_hsP3Jep" TargetMode="External"/><Relationship Id="rId1125" Type="http://schemas.openxmlformats.org/officeDocument/2006/relationships/hyperlink" Target="https://talan.bank.gov.ua/get-user-certificate/RV8DCvljwRBUx_EcrsfA" TargetMode="External"/><Relationship Id="rId1332" Type="http://schemas.openxmlformats.org/officeDocument/2006/relationships/hyperlink" Target="https://talan.bank.gov.ua/get-user-certificate/RV8DCci5qGpVjOmQj1vq" TargetMode="External"/><Relationship Id="rId69" Type="http://schemas.openxmlformats.org/officeDocument/2006/relationships/hyperlink" Target="https://talan.bank.gov.ua/get-user-certificate/RV8DCLFFtd2-vjsOXYot" TargetMode="External"/><Relationship Id="rId1637" Type="http://schemas.openxmlformats.org/officeDocument/2006/relationships/hyperlink" Target="https://talan.bank.gov.ua/get-user-certificate/RV8DCWm_cWzUQxr-nDAQ" TargetMode="External"/><Relationship Id="rId285" Type="http://schemas.openxmlformats.org/officeDocument/2006/relationships/hyperlink" Target="https://talan.bank.gov.ua/get-user-certificate/RV8DCTKb1V9umi4rpmaW" TargetMode="External"/><Relationship Id="rId492" Type="http://schemas.openxmlformats.org/officeDocument/2006/relationships/hyperlink" Target="https://talan.bank.gov.ua/get-user-certificate/RV8DCNNOle2tudWLOXn0" TargetMode="External"/><Relationship Id="rId797" Type="http://schemas.openxmlformats.org/officeDocument/2006/relationships/hyperlink" Target="https://talan.bank.gov.ua/get-user-certificate/RV8DCzbls0eOL09ljfhm" TargetMode="External"/><Relationship Id="rId145" Type="http://schemas.openxmlformats.org/officeDocument/2006/relationships/hyperlink" Target="https://talan.bank.gov.ua/get-user-certificate/RV8DCwHvHV02bk7pBls-" TargetMode="External"/><Relationship Id="rId352" Type="http://schemas.openxmlformats.org/officeDocument/2006/relationships/hyperlink" Target="https://talan.bank.gov.ua/get-user-certificate/RV8DCLFjP9tB4SwkUJPY" TargetMode="External"/><Relationship Id="rId1287" Type="http://schemas.openxmlformats.org/officeDocument/2006/relationships/hyperlink" Target="https://talan.bank.gov.ua/get-user-certificate/RV8DCexVeu0lQPeNPcyk" TargetMode="External"/><Relationship Id="rId212" Type="http://schemas.openxmlformats.org/officeDocument/2006/relationships/hyperlink" Target="https://talan.bank.gov.ua/get-user-certificate/RV8DCHyKyXTSomfm7AtL" TargetMode="External"/><Relationship Id="rId657" Type="http://schemas.openxmlformats.org/officeDocument/2006/relationships/hyperlink" Target="https://talan.bank.gov.ua/get-user-certificate/RV8DCULxorgKfpfY_kXB" TargetMode="External"/><Relationship Id="rId864" Type="http://schemas.openxmlformats.org/officeDocument/2006/relationships/hyperlink" Target="https://talan.bank.gov.ua/get-user-certificate/RV8DCm6j6A_5P_c-EVmS" TargetMode="External"/><Relationship Id="rId1494" Type="http://schemas.openxmlformats.org/officeDocument/2006/relationships/hyperlink" Target="https://talan.bank.gov.ua/get-user-certificate/RV8DCIKTWPfmReq30so2" TargetMode="External"/><Relationship Id="rId517" Type="http://schemas.openxmlformats.org/officeDocument/2006/relationships/hyperlink" Target="https://talan.bank.gov.ua/get-user-certificate/RV8DCNmLneW_3nZwCkFZ" TargetMode="External"/><Relationship Id="rId724" Type="http://schemas.openxmlformats.org/officeDocument/2006/relationships/hyperlink" Target="https://talan.bank.gov.ua/get-user-certificate/RV8DCEBAPkVDhf2Fp21u" TargetMode="External"/><Relationship Id="rId931" Type="http://schemas.openxmlformats.org/officeDocument/2006/relationships/hyperlink" Target="https://talan.bank.gov.ua/get-user-certificate/RV8DCI8wzBlAXZxhXwgH" TargetMode="External"/><Relationship Id="rId1147" Type="http://schemas.openxmlformats.org/officeDocument/2006/relationships/hyperlink" Target="https://talan.bank.gov.ua/get-user-certificate/RV8DCji6IsucvVhLxlDH" TargetMode="External"/><Relationship Id="rId1354" Type="http://schemas.openxmlformats.org/officeDocument/2006/relationships/hyperlink" Target="https://talan.bank.gov.ua/get-user-certificate/RV8DCsEX1LWagukDFQId" TargetMode="External"/><Relationship Id="rId1561" Type="http://schemas.openxmlformats.org/officeDocument/2006/relationships/hyperlink" Target="https://talan.bank.gov.ua/get-user-certificate/RV8DC9Qn-eipU7zTv7vv" TargetMode="External"/><Relationship Id="rId60" Type="http://schemas.openxmlformats.org/officeDocument/2006/relationships/hyperlink" Target="https://talan.bank.gov.ua/get-user-certificate/RV8DCK4i9UOCcvj3b7hh" TargetMode="External"/><Relationship Id="rId1007" Type="http://schemas.openxmlformats.org/officeDocument/2006/relationships/hyperlink" Target="https://talan.bank.gov.ua/get-user-certificate/RV8DCDNPbXsGTKo4ojNV" TargetMode="External"/><Relationship Id="rId1214" Type="http://schemas.openxmlformats.org/officeDocument/2006/relationships/hyperlink" Target="https://talan.bank.gov.ua/get-user-certificate/RV8DCo0ZdAz-LAv2Rcyt" TargetMode="External"/><Relationship Id="rId1421" Type="http://schemas.openxmlformats.org/officeDocument/2006/relationships/hyperlink" Target="https://talan.bank.gov.ua/get-user-certificate/RV8DCXYRHR_gH7vLeECH" TargetMode="External"/><Relationship Id="rId1659" Type="http://schemas.openxmlformats.org/officeDocument/2006/relationships/hyperlink" Target="https://talan.bank.gov.ua/get-user-certificate/NcfjedjEoOg-DtD5Kb0r" TargetMode="External"/><Relationship Id="rId1519" Type="http://schemas.openxmlformats.org/officeDocument/2006/relationships/hyperlink" Target="https://talan.bank.gov.ua/get-user-certificate/RV8DCA0j6rSOtSvoUxSQ" TargetMode="External"/><Relationship Id="rId18" Type="http://schemas.openxmlformats.org/officeDocument/2006/relationships/hyperlink" Target="https://talan.bank.gov.ua/get-user-certificate/RV8DCigGhIuzu_tPdTDy" TargetMode="External"/><Relationship Id="rId167" Type="http://schemas.openxmlformats.org/officeDocument/2006/relationships/hyperlink" Target="https://talan.bank.gov.ua/get-user-certificate/RV8DC2ZLKMT3iTFCf4Ej" TargetMode="External"/><Relationship Id="rId374" Type="http://schemas.openxmlformats.org/officeDocument/2006/relationships/hyperlink" Target="https://talan.bank.gov.ua/get-user-certificate/RV8DCNoyTOTfJ-XvZcSq" TargetMode="External"/><Relationship Id="rId581" Type="http://schemas.openxmlformats.org/officeDocument/2006/relationships/hyperlink" Target="https://talan.bank.gov.ua/get-user-certificate/RV8DCoilzLdsyBlDv0i_" TargetMode="External"/><Relationship Id="rId234" Type="http://schemas.openxmlformats.org/officeDocument/2006/relationships/hyperlink" Target="https://talan.bank.gov.ua/get-user-certificate/RV8DCm6Y9vz5_IDl8m55" TargetMode="External"/><Relationship Id="rId679" Type="http://schemas.openxmlformats.org/officeDocument/2006/relationships/hyperlink" Target="https://talan.bank.gov.ua/get-user-certificate/RV8DChMQP5SFTCZSc1I3" TargetMode="External"/><Relationship Id="rId886" Type="http://schemas.openxmlformats.org/officeDocument/2006/relationships/hyperlink" Target="https://talan.bank.gov.ua/get-user-certificate/RV8DCDdZi2lcwfHoL_kx" TargetMode="External"/><Relationship Id="rId2" Type="http://schemas.openxmlformats.org/officeDocument/2006/relationships/hyperlink" Target="https://talan.bank.gov.ua/get-user-certificate/RV8DCNUm4IiX1e75BIXk" TargetMode="External"/><Relationship Id="rId441" Type="http://schemas.openxmlformats.org/officeDocument/2006/relationships/hyperlink" Target="https://talan.bank.gov.ua/get-user-certificate/RV8DC7-Wxfn9Ru9Upbk7" TargetMode="External"/><Relationship Id="rId539" Type="http://schemas.openxmlformats.org/officeDocument/2006/relationships/hyperlink" Target="https://talan.bank.gov.ua/get-user-certificate/RV8DCYcmEHuQkouTFGnO" TargetMode="External"/><Relationship Id="rId746" Type="http://schemas.openxmlformats.org/officeDocument/2006/relationships/hyperlink" Target="https://talan.bank.gov.ua/get-user-certificate/RV8DCAAK4D-eNq7tFhFS" TargetMode="External"/><Relationship Id="rId1071" Type="http://schemas.openxmlformats.org/officeDocument/2006/relationships/hyperlink" Target="https://talan.bank.gov.ua/get-user-certificate/RV8DCK0ehshYhx5UoW6T" TargetMode="External"/><Relationship Id="rId1169" Type="http://schemas.openxmlformats.org/officeDocument/2006/relationships/hyperlink" Target="https://talan.bank.gov.ua/get-user-certificate/RV8DCeNbh8-QXBKvMLRo" TargetMode="External"/><Relationship Id="rId1376" Type="http://schemas.openxmlformats.org/officeDocument/2006/relationships/hyperlink" Target="https://talan.bank.gov.ua/get-user-certificate/RV8DCZABu1Bgkpva0aaG" TargetMode="External"/><Relationship Id="rId1583" Type="http://schemas.openxmlformats.org/officeDocument/2006/relationships/hyperlink" Target="https://talan.bank.gov.ua/get-user-certificate/RV8DCcT0jQ97xUavFkAf" TargetMode="External"/><Relationship Id="rId301" Type="http://schemas.openxmlformats.org/officeDocument/2006/relationships/hyperlink" Target="https://talan.bank.gov.ua/get-user-certificate/RV8DCpRR0O2Z_v8AmvBa" TargetMode="External"/><Relationship Id="rId953" Type="http://schemas.openxmlformats.org/officeDocument/2006/relationships/hyperlink" Target="https://talan.bank.gov.ua/get-user-certificate/RV8DCUqnkv35bT0Q-dpu" TargetMode="External"/><Relationship Id="rId1029" Type="http://schemas.openxmlformats.org/officeDocument/2006/relationships/hyperlink" Target="https://talan.bank.gov.ua/get-user-certificate/RV8DCZNKMWcOf5KjUHW0" TargetMode="External"/><Relationship Id="rId1236" Type="http://schemas.openxmlformats.org/officeDocument/2006/relationships/hyperlink" Target="https://talan.bank.gov.ua/get-user-certificate/RV8DC-tKoBRMQpReCqgg" TargetMode="External"/><Relationship Id="rId82" Type="http://schemas.openxmlformats.org/officeDocument/2006/relationships/hyperlink" Target="https://talan.bank.gov.ua/get-user-certificate/RV8DCwSvtMl0wlScbACv" TargetMode="External"/><Relationship Id="rId606" Type="http://schemas.openxmlformats.org/officeDocument/2006/relationships/hyperlink" Target="https://talan.bank.gov.ua/get-user-certificate/RV8DCSQvnQ9tSclAaSlq" TargetMode="External"/><Relationship Id="rId813" Type="http://schemas.openxmlformats.org/officeDocument/2006/relationships/hyperlink" Target="https://talan.bank.gov.ua/get-user-certificate/RV8DCTFR7tAThmXnD7Yu" TargetMode="External"/><Relationship Id="rId1443" Type="http://schemas.openxmlformats.org/officeDocument/2006/relationships/hyperlink" Target="https://talan.bank.gov.ua/get-user-certificate/RV8DCEGvh9DCjPgGuR7i" TargetMode="External"/><Relationship Id="rId1650" Type="http://schemas.openxmlformats.org/officeDocument/2006/relationships/hyperlink" Target="https://talan.bank.gov.ua/get-user-certificate/NcfjesesGbsulVKJZAV3" TargetMode="External"/><Relationship Id="rId1303" Type="http://schemas.openxmlformats.org/officeDocument/2006/relationships/hyperlink" Target="https://talan.bank.gov.ua/get-user-certificate/RV8DCWt5steVPrgp1FuV" TargetMode="External"/><Relationship Id="rId1510" Type="http://schemas.openxmlformats.org/officeDocument/2006/relationships/hyperlink" Target="https://talan.bank.gov.ua/get-user-certificate/RV8DCZm4oG93z-LMx0O5" TargetMode="External"/><Relationship Id="rId1608" Type="http://schemas.openxmlformats.org/officeDocument/2006/relationships/hyperlink" Target="https://talan.bank.gov.ua/get-user-certificate/RV8DCl5MvPhAceVZ0rwJ" TargetMode="External"/><Relationship Id="rId189" Type="http://schemas.openxmlformats.org/officeDocument/2006/relationships/hyperlink" Target="https://talan.bank.gov.ua/get-user-certificate/RV8DCqk2OTbLj0hoPtdz" TargetMode="External"/><Relationship Id="rId396" Type="http://schemas.openxmlformats.org/officeDocument/2006/relationships/hyperlink" Target="https://talan.bank.gov.ua/get-user-certificate/RV8DCx7EQ7lo6srpFk59" TargetMode="External"/><Relationship Id="rId256" Type="http://schemas.openxmlformats.org/officeDocument/2006/relationships/hyperlink" Target="https://talan.bank.gov.ua/get-user-certificate/RV8DClurExB_eEwOVvJK" TargetMode="External"/><Relationship Id="rId463" Type="http://schemas.openxmlformats.org/officeDocument/2006/relationships/hyperlink" Target="https://talan.bank.gov.ua/get-user-certificate/RV8DCJN9GXmNqa4iv_eI" TargetMode="External"/><Relationship Id="rId670" Type="http://schemas.openxmlformats.org/officeDocument/2006/relationships/hyperlink" Target="https://talan.bank.gov.ua/get-user-certificate/RV8DCDtC_EdFLxYjzuc5" TargetMode="External"/><Relationship Id="rId1093" Type="http://schemas.openxmlformats.org/officeDocument/2006/relationships/hyperlink" Target="https://talan.bank.gov.ua/get-user-certificate/RV8DCyp4h08parhjGPLa" TargetMode="External"/><Relationship Id="rId116" Type="http://schemas.openxmlformats.org/officeDocument/2006/relationships/hyperlink" Target="https://talan.bank.gov.ua/get-user-certificate/RV8DCPCHmziROVoHVT49" TargetMode="External"/><Relationship Id="rId323" Type="http://schemas.openxmlformats.org/officeDocument/2006/relationships/hyperlink" Target="https://talan.bank.gov.ua/get-user-certificate/RV8DCVurkdM1M3MPjtN6" TargetMode="External"/><Relationship Id="rId530" Type="http://schemas.openxmlformats.org/officeDocument/2006/relationships/hyperlink" Target="https://talan.bank.gov.ua/get-user-certificate/RV8DC-Mav0zcEUoasBC3" TargetMode="External"/><Relationship Id="rId768" Type="http://schemas.openxmlformats.org/officeDocument/2006/relationships/hyperlink" Target="https://talan.bank.gov.ua/get-user-certificate/RV8DCorM3XQ9aWEgIiwc" TargetMode="External"/><Relationship Id="rId975" Type="http://schemas.openxmlformats.org/officeDocument/2006/relationships/hyperlink" Target="https://talan.bank.gov.ua/get-user-certificate/RV8DCHjGRqploAzK5wKq" TargetMode="External"/><Relationship Id="rId1160" Type="http://schemas.openxmlformats.org/officeDocument/2006/relationships/hyperlink" Target="https://talan.bank.gov.ua/get-user-certificate/RV8DCjdD1bSU_kMVEeC8" TargetMode="External"/><Relationship Id="rId1398" Type="http://schemas.openxmlformats.org/officeDocument/2006/relationships/hyperlink" Target="https://talan.bank.gov.ua/get-user-certificate/RV8DCTU9zSv6C_qhCsGp" TargetMode="External"/><Relationship Id="rId628" Type="http://schemas.openxmlformats.org/officeDocument/2006/relationships/hyperlink" Target="https://talan.bank.gov.ua/get-user-certificate/RV8DCATpm19UQ6D96RZW" TargetMode="External"/><Relationship Id="rId835" Type="http://schemas.openxmlformats.org/officeDocument/2006/relationships/hyperlink" Target="https://talan.bank.gov.ua/get-user-certificate/RV8DCbtX39BEhEySKSWb" TargetMode="External"/><Relationship Id="rId1258" Type="http://schemas.openxmlformats.org/officeDocument/2006/relationships/hyperlink" Target="https://talan.bank.gov.ua/get-user-certificate/RV8DCtc2_KjdBzz8eY8q" TargetMode="External"/><Relationship Id="rId1465" Type="http://schemas.openxmlformats.org/officeDocument/2006/relationships/hyperlink" Target="https://talan.bank.gov.ua/get-user-certificate/RV8DCVBq-fXapeuwJDPN" TargetMode="External"/><Relationship Id="rId1672" Type="http://schemas.openxmlformats.org/officeDocument/2006/relationships/hyperlink" Target="https://talan.bank.gov.ua/get-user-certificate/lbhj9ijeQK8bDiWIL9_l" TargetMode="External"/><Relationship Id="rId1020" Type="http://schemas.openxmlformats.org/officeDocument/2006/relationships/hyperlink" Target="https://talan.bank.gov.ua/get-user-certificate/RV8DCkM8R34GdiTJtPwV" TargetMode="External"/><Relationship Id="rId1118" Type="http://schemas.openxmlformats.org/officeDocument/2006/relationships/hyperlink" Target="https://talan.bank.gov.ua/get-user-certificate/RV8DCrYQydOjkkxQviKK" TargetMode="External"/><Relationship Id="rId1325" Type="http://schemas.openxmlformats.org/officeDocument/2006/relationships/hyperlink" Target="https://talan.bank.gov.ua/get-user-certificate/RV8DC2P8swRqEfXVP4cI" TargetMode="External"/><Relationship Id="rId1532" Type="http://schemas.openxmlformats.org/officeDocument/2006/relationships/hyperlink" Target="https://talan.bank.gov.ua/get-user-certificate/RV8DCAq-qM3BKg2z-_Bj" TargetMode="External"/><Relationship Id="rId902" Type="http://schemas.openxmlformats.org/officeDocument/2006/relationships/hyperlink" Target="https://talan.bank.gov.ua/get-user-certificate/RV8DC6u-_ZFu0jYXbz-4" TargetMode="External"/><Relationship Id="rId31" Type="http://schemas.openxmlformats.org/officeDocument/2006/relationships/hyperlink" Target="https://talan.bank.gov.ua/get-user-certificate/RV8DCuQVStbyktH-kdYS" TargetMode="External"/><Relationship Id="rId180" Type="http://schemas.openxmlformats.org/officeDocument/2006/relationships/hyperlink" Target="https://talan.bank.gov.ua/get-user-certificate/RV8DCBph-ig9nv_PACzv" TargetMode="External"/><Relationship Id="rId278" Type="http://schemas.openxmlformats.org/officeDocument/2006/relationships/hyperlink" Target="https://talan.bank.gov.ua/get-user-certificate/RV8DCzL7AMYW_rVJibFW" TargetMode="External"/><Relationship Id="rId485" Type="http://schemas.openxmlformats.org/officeDocument/2006/relationships/hyperlink" Target="https://talan.bank.gov.ua/get-user-certificate/RV8DC0HMpUSuPeNuUv4C" TargetMode="External"/><Relationship Id="rId692" Type="http://schemas.openxmlformats.org/officeDocument/2006/relationships/hyperlink" Target="https://talan.bank.gov.ua/get-user-certificate/RV8DCEwbni1CiDrJjxc9" TargetMode="External"/><Relationship Id="rId138" Type="http://schemas.openxmlformats.org/officeDocument/2006/relationships/hyperlink" Target="https://talan.bank.gov.ua/get-user-certificate/RV8DChgs7krdBvw9WN2n" TargetMode="External"/><Relationship Id="rId345" Type="http://schemas.openxmlformats.org/officeDocument/2006/relationships/hyperlink" Target="https://talan.bank.gov.ua/get-user-certificate/RV8DClTwFYh1ETKFxEpB" TargetMode="External"/><Relationship Id="rId552" Type="http://schemas.openxmlformats.org/officeDocument/2006/relationships/hyperlink" Target="https://talan.bank.gov.ua/get-user-certificate/RV8DCa86EfwvdJLJVLbk" TargetMode="External"/><Relationship Id="rId997" Type="http://schemas.openxmlformats.org/officeDocument/2006/relationships/hyperlink" Target="https://talan.bank.gov.ua/get-user-certificate/RV8DCOIgwGzajkc9kMCB" TargetMode="External"/><Relationship Id="rId1182" Type="http://schemas.openxmlformats.org/officeDocument/2006/relationships/hyperlink" Target="https://talan.bank.gov.ua/get-user-certificate/RV8DCQRzHN5GfSq9RtoY" TargetMode="External"/><Relationship Id="rId205" Type="http://schemas.openxmlformats.org/officeDocument/2006/relationships/hyperlink" Target="https://talan.bank.gov.ua/get-user-certificate/RV8DCjWACwKpgqOQQqwl" TargetMode="External"/><Relationship Id="rId412" Type="http://schemas.openxmlformats.org/officeDocument/2006/relationships/hyperlink" Target="https://talan.bank.gov.ua/get-user-certificate/RV8DCfuF2IvOti711et5" TargetMode="External"/><Relationship Id="rId857" Type="http://schemas.openxmlformats.org/officeDocument/2006/relationships/hyperlink" Target="https://talan.bank.gov.ua/get-user-certificate/RV8DC9kP_BNhXYe2_ERr" TargetMode="External"/><Relationship Id="rId1042" Type="http://schemas.openxmlformats.org/officeDocument/2006/relationships/hyperlink" Target="https://talan.bank.gov.ua/get-user-certificate/RV8DCeGp9j413uU2aKzy" TargetMode="External"/><Relationship Id="rId1487" Type="http://schemas.openxmlformats.org/officeDocument/2006/relationships/hyperlink" Target="https://talan.bank.gov.ua/get-user-certificate/RV8DCEFpqMBEIrNHoGgc" TargetMode="External"/><Relationship Id="rId717" Type="http://schemas.openxmlformats.org/officeDocument/2006/relationships/hyperlink" Target="https://talan.bank.gov.ua/get-user-certificate/RV8DCRchgIOZSMqK82Og" TargetMode="External"/><Relationship Id="rId924" Type="http://schemas.openxmlformats.org/officeDocument/2006/relationships/hyperlink" Target="https://talan.bank.gov.ua/get-user-certificate/RV8DCn8lulIWiJAqUrsF" TargetMode="External"/><Relationship Id="rId1347" Type="http://schemas.openxmlformats.org/officeDocument/2006/relationships/hyperlink" Target="https://talan.bank.gov.ua/get-user-certificate/RV8DCcKSAk0pPWCIcyli" TargetMode="External"/><Relationship Id="rId1554" Type="http://schemas.openxmlformats.org/officeDocument/2006/relationships/hyperlink" Target="https://talan.bank.gov.ua/get-user-certificate/RV8DC8xYynrB8mneKq8e" TargetMode="External"/><Relationship Id="rId53" Type="http://schemas.openxmlformats.org/officeDocument/2006/relationships/hyperlink" Target="https://talan.bank.gov.ua/get-user-certificate/RV8DCGbwx6j0zPnTMXQw" TargetMode="External"/><Relationship Id="rId1207" Type="http://schemas.openxmlformats.org/officeDocument/2006/relationships/hyperlink" Target="https://talan.bank.gov.ua/get-user-certificate/RV8DCvByzvU4M_cHPqD_" TargetMode="External"/><Relationship Id="rId1414" Type="http://schemas.openxmlformats.org/officeDocument/2006/relationships/hyperlink" Target="https://talan.bank.gov.ua/get-user-certificate/RV8DC3MwYqE13VK0dK0P" TargetMode="External"/><Relationship Id="rId1621" Type="http://schemas.openxmlformats.org/officeDocument/2006/relationships/hyperlink" Target="https://talan.bank.gov.ua/get-user-certificate/RV8DC2iwJeSOWQSJUcLQ" TargetMode="External"/><Relationship Id="rId367" Type="http://schemas.openxmlformats.org/officeDocument/2006/relationships/hyperlink" Target="https://talan.bank.gov.ua/get-user-certificate/RV8DCvAl1sHjOaYm6c0V" TargetMode="External"/><Relationship Id="rId574" Type="http://schemas.openxmlformats.org/officeDocument/2006/relationships/hyperlink" Target="https://talan.bank.gov.ua/get-user-certificate/RV8DCVrNNzEkN8OOay7E" TargetMode="External"/><Relationship Id="rId227" Type="http://schemas.openxmlformats.org/officeDocument/2006/relationships/hyperlink" Target="https://talan.bank.gov.ua/get-user-certificate/RV8DC7SeXVL0iecsAmlT" TargetMode="External"/><Relationship Id="rId781" Type="http://schemas.openxmlformats.org/officeDocument/2006/relationships/hyperlink" Target="https://talan.bank.gov.ua/get-user-certificate/RV8DC21lK3OoNssz6BfM" TargetMode="External"/><Relationship Id="rId879" Type="http://schemas.openxmlformats.org/officeDocument/2006/relationships/hyperlink" Target="https://talan.bank.gov.ua/get-user-certificate/RV8DC8EpFL2_LdGojjti" TargetMode="External"/><Relationship Id="rId434" Type="http://schemas.openxmlformats.org/officeDocument/2006/relationships/hyperlink" Target="https://talan.bank.gov.ua/get-user-certificate/RV8DCMKlcOaYHG7kLpGA" TargetMode="External"/><Relationship Id="rId641" Type="http://schemas.openxmlformats.org/officeDocument/2006/relationships/hyperlink" Target="https://talan.bank.gov.ua/get-user-certificate/RV8DCq1wOZeJeTw1Tvpx" TargetMode="External"/><Relationship Id="rId739" Type="http://schemas.openxmlformats.org/officeDocument/2006/relationships/hyperlink" Target="https://talan.bank.gov.ua/get-user-certificate/RV8DCRT-tMVgcbwZSRq5" TargetMode="External"/><Relationship Id="rId1064" Type="http://schemas.openxmlformats.org/officeDocument/2006/relationships/hyperlink" Target="https://talan.bank.gov.ua/get-user-certificate/RV8DCVVpoax5isdRbaXM" TargetMode="External"/><Relationship Id="rId1271" Type="http://schemas.openxmlformats.org/officeDocument/2006/relationships/hyperlink" Target="https://talan.bank.gov.ua/get-user-certificate/RV8DCI9pS5KgNi9VJLSa" TargetMode="External"/><Relationship Id="rId1369" Type="http://schemas.openxmlformats.org/officeDocument/2006/relationships/hyperlink" Target="https://talan.bank.gov.ua/get-user-certificate/RV8DC5IBt9UiN2Rf6pWA" TargetMode="External"/><Relationship Id="rId1576" Type="http://schemas.openxmlformats.org/officeDocument/2006/relationships/hyperlink" Target="https://talan.bank.gov.ua/get-user-certificate/RV8DCLv1nd-R6EQzL80y" TargetMode="External"/><Relationship Id="rId501" Type="http://schemas.openxmlformats.org/officeDocument/2006/relationships/hyperlink" Target="https://talan.bank.gov.ua/get-user-certificate/RV8DCiCcuKTErcY4_ohc" TargetMode="External"/><Relationship Id="rId946" Type="http://schemas.openxmlformats.org/officeDocument/2006/relationships/hyperlink" Target="https://talan.bank.gov.ua/get-user-certificate/RV8DCKweyQ5ZbiFwzR7A" TargetMode="External"/><Relationship Id="rId1131" Type="http://schemas.openxmlformats.org/officeDocument/2006/relationships/hyperlink" Target="https://talan.bank.gov.ua/get-user-certificate/RV8DCICTelfaw_MQ6yfh" TargetMode="External"/><Relationship Id="rId1229" Type="http://schemas.openxmlformats.org/officeDocument/2006/relationships/hyperlink" Target="https://talan.bank.gov.ua/get-user-certificate/RV8DCqvmsyuRk6hR-kfR" TargetMode="External"/><Relationship Id="rId75" Type="http://schemas.openxmlformats.org/officeDocument/2006/relationships/hyperlink" Target="https://talan.bank.gov.ua/get-user-certificate/RV8DCn-NkPQtVq8C9BjZ" TargetMode="External"/><Relationship Id="rId806" Type="http://schemas.openxmlformats.org/officeDocument/2006/relationships/hyperlink" Target="https://talan.bank.gov.ua/get-user-certificate/RV8DCFVXfl6HHtkA_m-S" TargetMode="External"/><Relationship Id="rId1436" Type="http://schemas.openxmlformats.org/officeDocument/2006/relationships/hyperlink" Target="https://talan.bank.gov.ua/get-user-certificate/RV8DC2LPWMf--LNu8l2c" TargetMode="External"/><Relationship Id="rId1643" Type="http://schemas.openxmlformats.org/officeDocument/2006/relationships/hyperlink" Target="https://talan.bank.gov.ua/get-user-certificate/NcfjecGVDsG9u8UrI0MT" TargetMode="External"/><Relationship Id="rId1503" Type="http://schemas.openxmlformats.org/officeDocument/2006/relationships/hyperlink" Target="https://talan.bank.gov.ua/get-user-certificate/RV8DCW--i1yrirVZ3nkq" TargetMode="External"/><Relationship Id="rId291" Type="http://schemas.openxmlformats.org/officeDocument/2006/relationships/hyperlink" Target="https://talan.bank.gov.ua/get-user-certificate/RV8DCteQGYDFCCmh6kpt" TargetMode="External"/><Relationship Id="rId151" Type="http://schemas.openxmlformats.org/officeDocument/2006/relationships/hyperlink" Target="https://talan.bank.gov.ua/get-user-certificate/RV8DCauS92d0O3rJ5Y2_" TargetMode="External"/><Relationship Id="rId389" Type="http://schemas.openxmlformats.org/officeDocument/2006/relationships/hyperlink" Target="https://talan.bank.gov.ua/get-user-certificate/RV8DCnDgp58KJmLJbr6J" TargetMode="External"/><Relationship Id="rId596" Type="http://schemas.openxmlformats.org/officeDocument/2006/relationships/hyperlink" Target="https://talan.bank.gov.ua/get-user-certificate/RV8DCwOdYRxN6bX99dJe" TargetMode="External"/><Relationship Id="rId249" Type="http://schemas.openxmlformats.org/officeDocument/2006/relationships/hyperlink" Target="https://talan.bank.gov.ua/get-user-certificate/RV8DCHSp8XQ5Xq-IOOFv" TargetMode="External"/><Relationship Id="rId456" Type="http://schemas.openxmlformats.org/officeDocument/2006/relationships/hyperlink" Target="https://talan.bank.gov.ua/get-user-certificate/RV8DCCDBlIj-LcJB-MmM" TargetMode="External"/><Relationship Id="rId663" Type="http://schemas.openxmlformats.org/officeDocument/2006/relationships/hyperlink" Target="https://talan.bank.gov.ua/get-user-certificate/RV8DCuAjJ4HNUowOHPgl" TargetMode="External"/><Relationship Id="rId870" Type="http://schemas.openxmlformats.org/officeDocument/2006/relationships/hyperlink" Target="https://talan.bank.gov.ua/get-user-certificate/RV8DCNKSwqmqrtLHngtg" TargetMode="External"/><Relationship Id="rId1086" Type="http://schemas.openxmlformats.org/officeDocument/2006/relationships/hyperlink" Target="https://talan.bank.gov.ua/get-user-certificate/RV8DCvVArYY4NSsrUm62" TargetMode="External"/><Relationship Id="rId1293" Type="http://schemas.openxmlformats.org/officeDocument/2006/relationships/hyperlink" Target="https://talan.bank.gov.ua/get-user-certificate/RV8DChvRig9L3w2Ga8BR" TargetMode="External"/><Relationship Id="rId109" Type="http://schemas.openxmlformats.org/officeDocument/2006/relationships/hyperlink" Target="https://talan.bank.gov.ua/get-user-certificate/RV8DCLfVQ-9cGyNPsJ4l" TargetMode="External"/><Relationship Id="rId316" Type="http://schemas.openxmlformats.org/officeDocument/2006/relationships/hyperlink" Target="https://talan.bank.gov.ua/get-user-certificate/RV8DCY1eMMY0bI7UcCDx" TargetMode="External"/><Relationship Id="rId523" Type="http://schemas.openxmlformats.org/officeDocument/2006/relationships/hyperlink" Target="https://talan.bank.gov.ua/get-user-certificate/RV8DCB_kE3KfByx8n7x8" TargetMode="External"/><Relationship Id="rId968" Type="http://schemas.openxmlformats.org/officeDocument/2006/relationships/hyperlink" Target="https://talan.bank.gov.ua/get-user-certificate/RV8DCfOy7aspXY7fQl3i" TargetMode="External"/><Relationship Id="rId1153" Type="http://schemas.openxmlformats.org/officeDocument/2006/relationships/hyperlink" Target="https://talan.bank.gov.ua/get-user-certificate/RV8DCCCExSKSH4ySBogh" TargetMode="External"/><Relationship Id="rId1598" Type="http://schemas.openxmlformats.org/officeDocument/2006/relationships/hyperlink" Target="https://talan.bank.gov.ua/get-user-certificate/RV8DCX-TsftT8-Hppueu" TargetMode="External"/><Relationship Id="rId97" Type="http://schemas.openxmlformats.org/officeDocument/2006/relationships/hyperlink" Target="https://talan.bank.gov.ua/get-user-certificate/RV8DCC2DKDIyoGwXAc-n" TargetMode="External"/><Relationship Id="rId730" Type="http://schemas.openxmlformats.org/officeDocument/2006/relationships/hyperlink" Target="https://talan.bank.gov.ua/get-user-certificate/RV8DCacUxzUELhJqcLEU" TargetMode="External"/><Relationship Id="rId828" Type="http://schemas.openxmlformats.org/officeDocument/2006/relationships/hyperlink" Target="https://talan.bank.gov.ua/get-user-certificate/RV8DCgCuhpipdTF4K1og" TargetMode="External"/><Relationship Id="rId1013" Type="http://schemas.openxmlformats.org/officeDocument/2006/relationships/hyperlink" Target="https://talan.bank.gov.ua/get-user-certificate/RV8DCsru0xnXZVv6JRuQ" TargetMode="External"/><Relationship Id="rId1360" Type="http://schemas.openxmlformats.org/officeDocument/2006/relationships/hyperlink" Target="https://talan.bank.gov.ua/get-user-certificate/RV8DCy72U09m97qw-mkc" TargetMode="External"/><Relationship Id="rId1458" Type="http://schemas.openxmlformats.org/officeDocument/2006/relationships/hyperlink" Target="https://talan.bank.gov.ua/get-user-certificate/RV8DCGb0_HNSVL3iND3E" TargetMode="External"/><Relationship Id="rId1665" Type="http://schemas.openxmlformats.org/officeDocument/2006/relationships/hyperlink" Target="https://talan.bank.gov.ua/get-user-certificate/Ncfje2apN4etW3yK6MZN" TargetMode="External"/><Relationship Id="rId1220" Type="http://schemas.openxmlformats.org/officeDocument/2006/relationships/hyperlink" Target="https://talan.bank.gov.ua/get-user-certificate/RV8DC_UlSvfXszmvhMWT" TargetMode="External"/><Relationship Id="rId1318" Type="http://schemas.openxmlformats.org/officeDocument/2006/relationships/hyperlink" Target="https://talan.bank.gov.ua/get-user-certificate/RV8DCbhEF1XYhj2DTSM9" TargetMode="External"/><Relationship Id="rId1525" Type="http://schemas.openxmlformats.org/officeDocument/2006/relationships/hyperlink" Target="https://talan.bank.gov.ua/get-user-certificate/RV8DCw8cYla66UIgmg0V" TargetMode="External"/><Relationship Id="rId24" Type="http://schemas.openxmlformats.org/officeDocument/2006/relationships/hyperlink" Target="https://talan.bank.gov.ua/get-user-certificate/RV8DCMsUfI20pTTnC_1M" TargetMode="External"/><Relationship Id="rId173" Type="http://schemas.openxmlformats.org/officeDocument/2006/relationships/hyperlink" Target="https://talan.bank.gov.ua/get-user-certificate/RV8DCzXuJ4bkLbiMuNrH" TargetMode="External"/><Relationship Id="rId380" Type="http://schemas.openxmlformats.org/officeDocument/2006/relationships/hyperlink" Target="https://talan.bank.gov.ua/get-user-certificate/RV8DC9y4ikPpqE0fkjWc" TargetMode="External"/><Relationship Id="rId240" Type="http://schemas.openxmlformats.org/officeDocument/2006/relationships/hyperlink" Target="https://talan.bank.gov.ua/get-user-certificate/RV8DCG2DT5vhD1aDgB5p" TargetMode="External"/><Relationship Id="rId478" Type="http://schemas.openxmlformats.org/officeDocument/2006/relationships/hyperlink" Target="https://talan.bank.gov.ua/get-user-certificate/RV8DC6_uRtLTgVD2-ipS" TargetMode="External"/><Relationship Id="rId685" Type="http://schemas.openxmlformats.org/officeDocument/2006/relationships/hyperlink" Target="https://talan.bank.gov.ua/get-user-certificate/RV8DC8z-agQU_FgLBB4o" TargetMode="External"/><Relationship Id="rId892" Type="http://schemas.openxmlformats.org/officeDocument/2006/relationships/hyperlink" Target="https://talan.bank.gov.ua/get-user-certificate/RV8DCCDhnkf9KhzLdSZw" TargetMode="External"/><Relationship Id="rId100" Type="http://schemas.openxmlformats.org/officeDocument/2006/relationships/hyperlink" Target="https://talan.bank.gov.ua/get-user-certificate/RV8DC9AYUyEhojipkP9y" TargetMode="External"/><Relationship Id="rId338" Type="http://schemas.openxmlformats.org/officeDocument/2006/relationships/hyperlink" Target="https://talan.bank.gov.ua/get-user-certificate/RV8DCL-H8sIKp4zu0g3Q" TargetMode="External"/><Relationship Id="rId545" Type="http://schemas.openxmlformats.org/officeDocument/2006/relationships/hyperlink" Target="https://talan.bank.gov.ua/get-user-certificate/RV8DCB8Kpz_srkZCn02u" TargetMode="External"/><Relationship Id="rId752" Type="http://schemas.openxmlformats.org/officeDocument/2006/relationships/hyperlink" Target="https://talan.bank.gov.ua/get-user-certificate/RV8DCnXbVwPCCLeowEwV" TargetMode="External"/><Relationship Id="rId1175" Type="http://schemas.openxmlformats.org/officeDocument/2006/relationships/hyperlink" Target="https://talan.bank.gov.ua/get-user-certificate/RV8DCsEbzBq316mMtDaV" TargetMode="External"/><Relationship Id="rId1382" Type="http://schemas.openxmlformats.org/officeDocument/2006/relationships/hyperlink" Target="https://talan.bank.gov.ua/get-user-certificate/RV8DCGF98cONeG9wnCRF" TargetMode="External"/><Relationship Id="rId405" Type="http://schemas.openxmlformats.org/officeDocument/2006/relationships/hyperlink" Target="https://talan.bank.gov.ua/get-user-certificate/RV8DCL8qI5hOhrPT6YhY" TargetMode="External"/><Relationship Id="rId612" Type="http://schemas.openxmlformats.org/officeDocument/2006/relationships/hyperlink" Target="https://talan.bank.gov.ua/get-user-certificate/RV8DCZ0CSElBF8K7RCJN" TargetMode="External"/><Relationship Id="rId1035" Type="http://schemas.openxmlformats.org/officeDocument/2006/relationships/hyperlink" Target="https://talan.bank.gov.ua/get-user-certificate/RV8DCAu1UxbW9BNxJdcm" TargetMode="External"/><Relationship Id="rId1242" Type="http://schemas.openxmlformats.org/officeDocument/2006/relationships/hyperlink" Target="https://talan.bank.gov.ua/get-user-certificate/RV8DCuL2jbNg-tFuOSjC" TargetMode="External"/><Relationship Id="rId917" Type="http://schemas.openxmlformats.org/officeDocument/2006/relationships/hyperlink" Target="https://talan.bank.gov.ua/get-user-certificate/RV8DCLz-EmZs4HhhwVKY" TargetMode="External"/><Relationship Id="rId1102" Type="http://schemas.openxmlformats.org/officeDocument/2006/relationships/hyperlink" Target="https://talan.bank.gov.ua/get-user-certificate/RV8DCSLskTNC8MWf9HBi" TargetMode="External"/><Relationship Id="rId1547" Type="http://schemas.openxmlformats.org/officeDocument/2006/relationships/hyperlink" Target="https://talan.bank.gov.ua/get-user-certificate/RV8DCg5UA36WCpE81pZ7" TargetMode="External"/><Relationship Id="rId46" Type="http://schemas.openxmlformats.org/officeDocument/2006/relationships/hyperlink" Target="https://talan.bank.gov.ua/get-user-certificate/RV8DCeNffv8UxkGsGw6Z" TargetMode="External"/><Relationship Id="rId1407" Type="http://schemas.openxmlformats.org/officeDocument/2006/relationships/hyperlink" Target="https://talan.bank.gov.ua/get-user-certificate/RV8DCBtMC6jjXxMeMjep" TargetMode="External"/><Relationship Id="rId1614" Type="http://schemas.openxmlformats.org/officeDocument/2006/relationships/hyperlink" Target="https://talan.bank.gov.ua/get-user-certificate/RV8DC2677YQ66_Yfm21b" TargetMode="External"/><Relationship Id="rId195" Type="http://schemas.openxmlformats.org/officeDocument/2006/relationships/hyperlink" Target="https://talan.bank.gov.ua/get-user-certificate/RV8DCkzgx7qt1P3U-m0I" TargetMode="External"/><Relationship Id="rId262" Type="http://schemas.openxmlformats.org/officeDocument/2006/relationships/hyperlink" Target="https://talan.bank.gov.ua/get-user-certificate/RV8DC4RXBbMVgg1nRGL6" TargetMode="External"/><Relationship Id="rId567" Type="http://schemas.openxmlformats.org/officeDocument/2006/relationships/hyperlink" Target="https://talan.bank.gov.ua/get-user-certificate/RV8DCC0RngC5-G9qIEF8" TargetMode="External"/><Relationship Id="rId1197" Type="http://schemas.openxmlformats.org/officeDocument/2006/relationships/hyperlink" Target="https://talan.bank.gov.ua/get-user-certificate/RV8DCRkDpu0zp2zHvrtx" TargetMode="External"/><Relationship Id="rId122" Type="http://schemas.openxmlformats.org/officeDocument/2006/relationships/hyperlink" Target="https://talan.bank.gov.ua/get-user-certificate/RV8DCA63PZPmElQ0aogt" TargetMode="External"/><Relationship Id="rId774" Type="http://schemas.openxmlformats.org/officeDocument/2006/relationships/hyperlink" Target="https://talan.bank.gov.ua/get-user-certificate/RV8DCDYZjQuf-MWY7XPM" TargetMode="External"/><Relationship Id="rId981" Type="http://schemas.openxmlformats.org/officeDocument/2006/relationships/hyperlink" Target="https://talan.bank.gov.ua/get-user-certificate/RV8DCToW0lSba_-uulBS" TargetMode="External"/><Relationship Id="rId1057" Type="http://schemas.openxmlformats.org/officeDocument/2006/relationships/hyperlink" Target="https://talan.bank.gov.ua/get-user-certificate/RV8DCw9J8jphTKsf-vQC" TargetMode="External"/><Relationship Id="rId427" Type="http://schemas.openxmlformats.org/officeDocument/2006/relationships/hyperlink" Target="https://talan.bank.gov.ua/get-user-certificate/RV8DCvAYZKQ22hv-Vati" TargetMode="External"/><Relationship Id="rId634" Type="http://schemas.openxmlformats.org/officeDocument/2006/relationships/hyperlink" Target="https://talan.bank.gov.ua/get-user-certificate/RV8DC-3HrxaIJHyMUJvf" TargetMode="External"/><Relationship Id="rId841" Type="http://schemas.openxmlformats.org/officeDocument/2006/relationships/hyperlink" Target="https://talan.bank.gov.ua/get-user-certificate/RV8DCLCDJ1kQkd5zchiJ" TargetMode="External"/><Relationship Id="rId1264" Type="http://schemas.openxmlformats.org/officeDocument/2006/relationships/hyperlink" Target="https://talan.bank.gov.ua/get-user-certificate/RV8DCs8iIAY_Mbhctu9d" TargetMode="External"/><Relationship Id="rId1471" Type="http://schemas.openxmlformats.org/officeDocument/2006/relationships/hyperlink" Target="https://talan.bank.gov.ua/get-user-certificate/RV8DCYiQikWKP-KNtaHa" TargetMode="External"/><Relationship Id="rId1569" Type="http://schemas.openxmlformats.org/officeDocument/2006/relationships/hyperlink" Target="https://talan.bank.gov.ua/get-user-certificate/RV8DCa6CeErgoMmAEWIO" TargetMode="External"/><Relationship Id="rId701" Type="http://schemas.openxmlformats.org/officeDocument/2006/relationships/hyperlink" Target="https://talan.bank.gov.ua/get-user-certificate/RV8DCP_0OzKlxQVCeGoR" TargetMode="External"/><Relationship Id="rId939" Type="http://schemas.openxmlformats.org/officeDocument/2006/relationships/hyperlink" Target="https://talan.bank.gov.ua/get-user-certificate/RV8DC5IbE5AoUU367ci-" TargetMode="External"/><Relationship Id="rId1124" Type="http://schemas.openxmlformats.org/officeDocument/2006/relationships/hyperlink" Target="https://talan.bank.gov.ua/get-user-certificate/RV8DC7QPNgxoGQakhKgU" TargetMode="External"/><Relationship Id="rId1331" Type="http://schemas.openxmlformats.org/officeDocument/2006/relationships/hyperlink" Target="https://talan.bank.gov.ua/get-user-certificate/RV8DCqD1GIOqD7RkxStP" TargetMode="External"/><Relationship Id="rId68" Type="http://schemas.openxmlformats.org/officeDocument/2006/relationships/hyperlink" Target="https://talan.bank.gov.ua/get-user-certificate/RV8DCGb5axTwstjmDThr" TargetMode="External"/><Relationship Id="rId1429" Type="http://schemas.openxmlformats.org/officeDocument/2006/relationships/hyperlink" Target="https://talan.bank.gov.ua/get-user-certificate/RV8DCzGmnSPRYrh8NRad" TargetMode="External"/><Relationship Id="rId1636" Type="http://schemas.openxmlformats.org/officeDocument/2006/relationships/hyperlink" Target="https://talan.bank.gov.ua/get-user-certificate/RV8DCRrNKoYgeMc4r7Nd" TargetMode="External"/><Relationship Id="rId284" Type="http://schemas.openxmlformats.org/officeDocument/2006/relationships/hyperlink" Target="https://talan.bank.gov.ua/get-user-certificate/RV8DCeaJMlIzUXumkYU0" TargetMode="External"/><Relationship Id="rId491" Type="http://schemas.openxmlformats.org/officeDocument/2006/relationships/hyperlink" Target="https://talan.bank.gov.ua/get-user-certificate/RV8DCNUIqGQe2bLxiWUL" TargetMode="External"/><Relationship Id="rId144" Type="http://schemas.openxmlformats.org/officeDocument/2006/relationships/hyperlink" Target="https://talan.bank.gov.ua/get-user-certificate/RV8DCyvaa_TXbvi2ugbY" TargetMode="External"/><Relationship Id="rId589" Type="http://schemas.openxmlformats.org/officeDocument/2006/relationships/hyperlink" Target="https://talan.bank.gov.ua/get-user-certificate/RV8DCrOuAyXy34i1-Tat" TargetMode="External"/><Relationship Id="rId796" Type="http://schemas.openxmlformats.org/officeDocument/2006/relationships/hyperlink" Target="https://talan.bank.gov.ua/get-user-certificate/RV8DC6owJ-xYUk0dwggj" TargetMode="External"/><Relationship Id="rId351" Type="http://schemas.openxmlformats.org/officeDocument/2006/relationships/hyperlink" Target="https://talan.bank.gov.ua/get-user-certificate/RV8DCMpNkKl1g2Y1roiT" TargetMode="External"/><Relationship Id="rId449" Type="http://schemas.openxmlformats.org/officeDocument/2006/relationships/hyperlink" Target="https://talan.bank.gov.ua/get-user-certificate/RV8DCJPFSqDztmNngC-S" TargetMode="External"/><Relationship Id="rId656" Type="http://schemas.openxmlformats.org/officeDocument/2006/relationships/hyperlink" Target="https://talan.bank.gov.ua/get-user-certificate/RV8DCSt_C__OuCRShIGX" TargetMode="External"/><Relationship Id="rId863" Type="http://schemas.openxmlformats.org/officeDocument/2006/relationships/hyperlink" Target="https://talan.bank.gov.ua/get-user-certificate/RV8DChVmxgGe1XkgWEX2" TargetMode="External"/><Relationship Id="rId1079" Type="http://schemas.openxmlformats.org/officeDocument/2006/relationships/hyperlink" Target="https://talan.bank.gov.ua/get-user-certificate/RV8DCSqhcI7h3oep-IDB" TargetMode="External"/><Relationship Id="rId1286" Type="http://schemas.openxmlformats.org/officeDocument/2006/relationships/hyperlink" Target="https://talan.bank.gov.ua/get-user-certificate/RV8DCth7-bboDdWHWgHJ" TargetMode="External"/><Relationship Id="rId1493" Type="http://schemas.openxmlformats.org/officeDocument/2006/relationships/hyperlink" Target="https://talan.bank.gov.ua/get-user-certificate/RV8DC8K5RK32OU7i0rlu" TargetMode="External"/><Relationship Id="rId211" Type="http://schemas.openxmlformats.org/officeDocument/2006/relationships/hyperlink" Target="https://talan.bank.gov.ua/get-user-certificate/RV8DCu6-oOtZeJm6n_Z_" TargetMode="External"/><Relationship Id="rId309" Type="http://schemas.openxmlformats.org/officeDocument/2006/relationships/hyperlink" Target="https://talan.bank.gov.ua/get-user-certificate/RV8DCCloBPJCUa3J_U8v" TargetMode="External"/><Relationship Id="rId516" Type="http://schemas.openxmlformats.org/officeDocument/2006/relationships/hyperlink" Target="https://talan.bank.gov.ua/get-user-certificate/RV8DCZwFex0dazQZwA9S" TargetMode="External"/><Relationship Id="rId1146" Type="http://schemas.openxmlformats.org/officeDocument/2006/relationships/hyperlink" Target="https://talan.bank.gov.ua/get-user-certificate/RV8DCprU6dkt4CU-suqx" TargetMode="External"/><Relationship Id="rId723" Type="http://schemas.openxmlformats.org/officeDocument/2006/relationships/hyperlink" Target="https://talan.bank.gov.ua/get-user-certificate/RV8DC1A3dhV5OxWgf1c1" TargetMode="External"/><Relationship Id="rId930" Type="http://schemas.openxmlformats.org/officeDocument/2006/relationships/hyperlink" Target="https://talan.bank.gov.ua/get-user-certificate/RV8DCnetD8Ht52VizKAL" TargetMode="External"/><Relationship Id="rId1006" Type="http://schemas.openxmlformats.org/officeDocument/2006/relationships/hyperlink" Target="https://talan.bank.gov.ua/get-user-certificate/RV8DChLOPCp_JO1x0lGw" TargetMode="External"/><Relationship Id="rId1353" Type="http://schemas.openxmlformats.org/officeDocument/2006/relationships/hyperlink" Target="https://talan.bank.gov.ua/get-user-certificate/RV8DChMhU1SNdrfCSFE5" TargetMode="External"/><Relationship Id="rId1560" Type="http://schemas.openxmlformats.org/officeDocument/2006/relationships/hyperlink" Target="https://talan.bank.gov.ua/get-user-certificate/RV8DCJdpbqWnTRq9qIiZ" TargetMode="External"/><Relationship Id="rId1658" Type="http://schemas.openxmlformats.org/officeDocument/2006/relationships/hyperlink" Target="https://talan.bank.gov.ua/get-user-certificate/NcfjeSAvprpq8YPy74am" TargetMode="External"/><Relationship Id="rId1213" Type="http://schemas.openxmlformats.org/officeDocument/2006/relationships/hyperlink" Target="https://talan.bank.gov.ua/get-user-certificate/RV8DCWrSBhiFSTSn7-cY" TargetMode="External"/><Relationship Id="rId1420" Type="http://schemas.openxmlformats.org/officeDocument/2006/relationships/hyperlink" Target="https://talan.bank.gov.ua/get-user-certificate/RV8DCB4ys9LzGO55Vy1G" TargetMode="External"/><Relationship Id="rId1518" Type="http://schemas.openxmlformats.org/officeDocument/2006/relationships/hyperlink" Target="https://talan.bank.gov.ua/get-user-certificate/RV8DCs2965dONxMcBCv6" TargetMode="External"/><Relationship Id="rId17" Type="http://schemas.openxmlformats.org/officeDocument/2006/relationships/hyperlink" Target="https://talan.bank.gov.ua/get-user-certificate/RV8DCxH24HUHfJUKi1xc" TargetMode="External"/><Relationship Id="rId166" Type="http://schemas.openxmlformats.org/officeDocument/2006/relationships/hyperlink" Target="https://talan.bank.gov.ua/get-user-certificate/RV8DC_SAG18A1HOtRrXO" TargetMode="External"/><Relationship Id="rId373" Type="http://schemas.openxmlformats.org/officeDocument/2006/relationships/hyperlink" Target="https://talan.bank.gov.ua/get-user-certificate/RV8DCF77PbQj4bca_NAM" TargetMode="External"/><Relationship Id="rId580" Type="http://schemas.openxmlformats.org/officeDocument/2006/relationships/hyperlink" Target="https://talan.bank.gov.ua/get-user-certificate/RV8DCx0V_hcAepfBAGGo" TargetMode="External"/><Relationship Id="rId1" Type="http://schemas.openxmlformats.org/officeDocument/2006/relationships/hyperlink" Target="https://talan.bank.gov.ua/get-user-certificate/RV8DCtp-AGWp4L4PGbKj" TargetMode="External"/><Relationship Id="rId233" Type="http://schemas.openxmlformats.org/officeDocument/2006/relationships/hyperlink" Target="https://talan.bank.gov.ua/get-user-certificate/RV8DCHMq6hBQX1UEW2uC" TargetMode="External"/><Relationship Id="rId440" Type="http://schemas.openxmlformats.org/officeDocument/2006/relationships/hyperlink" Target="https://talan.bank.gov.ua/get-user-certificate/RV8DCqaA5Sdil7GND1n1" TargetMode="External"/><Relationship Id="rId678" Type="http://schemas.openxmlformats.org/officeDocument/2006/relationships/hyperlink" Target="https://talan.bank.gov.ua/get-user-certificate/RV8DCrQD-UyXBFL2ckz8" TargetMode="External"/><Relationship Id="rId885" Type="http://schemas.openxmlformats.org/officeDocument/2006/relationships/hyperlink" Target="https://talan.bank.gov.ua/get-user-certificate/RV8DCEvaLAfLgYw4W6Dl" TargetMode="External"/><Relationship Id="rId1070" Type="http://schemas.openxmlformats.org/officeDocument/2006/relationships/hyperlink" Target="https://talan.bank.gov.ua/get-user-certificate/RV8DCWF2m8bg5LePMum5" TargetMode="External"/><Relationship Id="rId300" Type="http://schemas.openxmlformats.org/officeDocument/2006/relationships/hyperlink" Target="https://talan.bank.gov.ua/get-user-certificate/RV8DCF6cUZ2uN1keOjAT" TargetMode="External"/><Relationship Id="rId538" Type="http://schemas.openxmlformats.org/officeDocument/2006/relationships/hyperlink" Target="https://talan.bank.gov.ua/get-user-certificate/RV8DCrvwIeLO3_XxUvhc" TargetMode="External"/><Relationship Id="rId745" Type="http://schemas.openxmlformats.org/officeDocument/2006/relationships/hyperlink" Target="https://talan.bank.gov.ua/get-user-certificate/RV8DCvB4MJoo7ROmGPZH" TargetMode="External"/><Relationship Id="rId952" Type="http://schemas.openxmlformats.org/officeDocument/2006/relationships/hyperlink" Target="https://talan.bank.gov.ua/get-user-certificate/RV8DCghSoak3JH30ZXUS" TargetMode="External"/><Relationship Id="rId1168" Type="http://schemas.openxmlformats.org/officeDocument/2006/relationships/hyperlink" Target="https://talan.bank.gov.ua/get-user-certificate/RV8DCUqg2rZ50a6XDeGA" TargetMode="External"/><Relationship Id="rId1375" Type="http://schemas.openxmlformats.org/officeDocument/2006/relationships/hyperlink" Target="https://talan.bank.gov.ua/get-user-certificate/RV8DCRazQZGCgdn3FkvO" TargetMode="External"/><Relationship Id="rId1582" Type="http://schemas.openxmlformats.org/officeDocument/2006/relationships/hyperlink" Target="https://talan.bank.gov.ua/get-user-certificate/RV8DCbyNglxf-9EIvz0f" TargetMode="External"/><Relationship Id="rId81" Type="http://schemas.openxmlformats.org/officeDocument/2006/relationships/hyperlink" Target="https://talan.bank.gov.ua/get-user-certificate/RV8DC0rqpNyl0wk_HB9b" TargetMode="External"/><Relationship Id="rId605" Type="http://schemas.openxmlformats.org/officeDocument/2006/relationships/hyperlink" Target="https://talan.bank.gov.ua/get-user-certificate/RV8DCZwgcWrf7M9UO2VJ" TargetMode="External"/><Relationship Id="rId812" Type="http://schemas.openxmlformats.org/officeDocument/2006/relationships/hyperlink" Target="https://talan.bank.gov.ua/get-user-certificate/RV8DC6Pf1Fcqqer8w8ec" TargetMode="External"/><Relationship Id="rId1028" Type="http://schemas.openxmlformats.org/officeDocument/2006/relationships/hyperlink" Target="https://talan.bank.gov.ua/get-user-certificate/RV8DCwzSFank5jFsH8d6" TargetMode="External"/><Relationship Id="rId1235" Type="http://schemas.openxmlformats.org/officeDocument/2006/relationships/hyperlink" Target="https://talan.bank.gov.ua/get-user-certificate/RV8DCfjoI3Y0DSzglyqq" TargetMode="External"/><Relationship Id="rId1442" Type="http://schemas.openxmlformats.org/officeDocument/2006/relationships/hyperlink" Target="https://talan.bank.gov.ua/get-user-certificate/RV8DCOCmuvxKuwB0bRHh" TargetMode="External"/><Relationship Id="rId1302" Type="http://schemas.openxmlformats.org/officeDocument/2006/relationships/hyperlink" Target="https://talan.bank.gov.ua/get-user-certificate/RV8DCGq5EIevvKWIJdVx" TargetMode="External"/><Relationship Id="rId39" Type="http://schemas.openxmlformats.org/officeDocument/2006/relationships/hyperlink" Target="https://talan.bank.gov.ua/get-user-certificate/RV8DCi5zU-jTgNd_UhPD" TargetMode="External"/><Relationship Id="rId1607" Type="http://schemas.openxmlformats.org/officeDocument/2006/relationships/hyperlink" Target="https://talan.bank.gov.ua/get-user-certificate/RV8DCGBNBpDHWQWUGvtk" TargetMode="External"/><Relationship Id="rId188" Type="http://schemas.openxmlformats.org/officeDocument/2006/relationships/hyperlink" Target="https://talan.bank.gov.ua/get-user-certificate/RV8DCAg23OjT6pddF5b7" TargetMode="External"/><Relationship Id="rId395" Type="http://schemas.openxmlformats.org/officeDocument/2006/relationships/hyperlink" Target="https://talan.bank.gov.ua/get-user-certificate/RV8DC-PmQtXKuNg-6e94" TargetMode="External"/><Relationship Id="rId255" Type="http://schemas.openxmlformats.org/officeDocument/2006/relationships/hyperlink" Target="https://talan.bank.gov.ua/get-user-certificate/RV8DCyx4y04-eei8it7N" TargetMode="External"/><Relationship Id="rId462" Type="http://schemas.openxmlformats.org/officeDocument/2006/relationships/hyperlink" Target="https://talan.bank.gov.ua/get-user-certificate/RV8DCsfmCU4hDPy5h0pc" TargetMode="External"/><Relationship Id="rId1092" Type="http://schemas.openxmlformats.org/officeDocument/2006/relationships/hyperlink" Target="https://talan.bank.gov.ua/get-user-certificate/RV8DCyhU2miIa2-QCsil" TargetMode="External"/><Relationship Id="rId1397" Type="http://schemas.openxmlformats.org/officeDocument/2006/relationships/hyperlink" Target="https://talan.bank.gov.ua/get-user-certificate/RV8DCQWXxeXEddk_L_-D" TargetMode="External"/><Relationship Id="rId115" Type="http://schemas.openxmlformats.org/officeDocument/2006/relationships/hyperlink" Target="https://talan.bank.gov.ua/get-user-certificate/RV8DCKYZ3LkBhfuTZc5T" TargetMode="External"/><Relationship Id="rId322" Type="http://schemas.openxmlformats.org/officeDocument/2006/relationships/hyperlink" Target="https://talan.bank.gov.ua/get-user-certificate/RV8DCswNdckP0vEee7-V" TargetMode="External"/><Relationship Id="rId767" Type="http://schemas.openxmlformats.org/officeDocument/2006/relationships/hyperlink" Target="https://talan.bank.gov.ua/get-user-certificate/RV8DCFpc4jzTNpRGml7G" TargetMode="External"/><Relationship Id="rId974" Type="http://schemas.openxmlformats.org/officeDocument/2006/relationships/hyperlink" Target="https://talan.bank.gov.ua/get-user-certificate/RV8DC5Riz4sYqUb_3Fn8" TargetMode="External"/><Relationship Id="rId627" Type="http://schemas.openxmlformats.org/officeDocument/2006/relationships/hyperlink" Target="https://talan.bank.gov.ua/get-user-certificate/RV8DC38pgncQOVLF1FA_" TargetMode="External"/><Relationship Id="rId834" Type="http://schemas.openxmlformats.org/officeDocument/2006/relationships/hyperlink" Target="https://talan.bank.gov.ua/get-user-certificate/RV8DCi0WJbYgv2WH_z7G" TargetMode="External"/><Relationship Id="rId1257" Type="http://schemas.openxmlformats.org/officeDocument/2006/relationships/hyperlink" Target="https://talan.bank.gov.ua/get-user-certificate/RV8DCNM9XLnNUbLscz_S" TargetMode="External"/><Relationship Id="rId1464" Type="http://schemas.openxmlformats.org/officeDocument/2006/relationships/hyperlink" Target="https://talan.bank.gov.ua/get-user-certificate/RV8DCBhKfSoYbOD3POae" TargetMode="External"/><Relationship Id="rId1671" Type="http://schemas.openxmlformats.org/officeDocument/2006/relationships/hyperlink" Target="https://talan.bank.gov.ua/get-user-certificate/NcfjezGLyFTwlHGryfWf" TargetMode="External"/><Relationship Id="rId901" Type="http://schemas.openxmlformats.org/officeDocument/2006/relationships/hyperlink" Target="https://talan.bank.gov.ua/get-user-certificate/RV8DCKRIzq702obhO8LX" TargetMode="External"/><Relationship Id="rId1117" Type="http://schemas.openxmlformats.org/officeDocument/2006/relationships/hyperlink" Target="https://talan.bank.gov.ua/get-user-certificate/RV8DCc0igZZuBa3OWoRI" TargetMode="External"/><Relationship Id="rId1324" Type="http://schemas.openxmlformats.org/officeDocument/2006/relationships/hyperlink" Target="https://talan.bank.gov.ua/get-user-certificate/RV8DCyf_-k3IKepQBE6K" TargetMode="External"/><Relationship Id="rId1531" Type="http://schemas.openxmlformats.org/officeDocument/2006/relationships/hyperlink" Target="https://talan.bank.gov.ua/get-user-certificate/RV8DCHGUbuREBmPg_7zL" TargetMode="External"/><Relationship Id="rId30" Type="http://schemas.openxmlformats.org/officeDocument/2006/relationships/hyperlink" Target="https://talan.bank.gov.ua/get-user-certificate/RV8DCiQ6Esn-YT6YAK6q" TargetMode="External"/><Relationship Id="rId1629" Type="http://schemas.openxmlformats.org/officeDocument/2006/relationships/hyperlink" Target="https://talan.bank.gov.ua/get-user-certificate/RV8DCuj2lxIbsA6t0bXs" TargetMode="External"/><Relationship Id="rId277" Type="http://schemas.openxmlformats.org/officeDocument/2006/relationships/hyperlink" Target="https://talan.bank.gov.ua/get-user-certificate/RV8DCSUq_9yWMwUGhERH" TargetMode="External"/><Relationship Id="rId484" Type="http://schemas.openxmlformats.org/officeDocument/2006/relationships/hyperlink" Target="https://talan.bank.gov.ua/get-user-certificate/RV8DCaYC7J8M4nt8DjFb" TargetMode="External"/><Relationship Id="rId137" Type="http://schemas.openxmlformats.org/officeDocument/2006/relationships/hyperlink" Target="https://talan.bank.gov.ua/get-user-certificate/RV8DC2nD69jKbD9cplZA" TargetMode="External"/><Relationship Id="rId344" Type="http://schemas.openxmlformats.org/officeDocument/2006/relationships/hyperlink" Target="https://talan.bank.gov.ua/get-user-certificate/RV8DC-OvcHuNWVO3gCJm" TargetMode="External"/><Relationship Id="rId691" Type="http://schemas.openxmlformats.org/officeDocument/2006/relationships/hyperlink" Target="https://talan.bank.gov.ua/get-user-certificate/RV8DCVcNvmXmcFKzTHKa" TargetMode="External"/><Relationship Id="rId789" Type="http://schemas.openxmlformats.org/officeDocument/2006/relationships/hyperlink" Target="https://talan.bank.gov.ua/get-user-certificate/RV8DC517kmHLh1CL5iCa" TargetMode="External"/><Relationship Id="rId996" Type="http://schemas.openxmlformats.org/officeDocument/2006/relationships/hyperlink" Target="https://talan.bank.gov.ua/get-user-certificate/RV8DC2xi1ohYpCQUtnB5" TargetMode="External"/><Relationship Id="rId551" Type="http://schemas.openxmlformats.org/officeDocument/2006/relationships/hyperlink" Target="https://talan.bank.gov.ua/get-user-certificate/RV8DCIpgpq5E5PdDXF-j" TargetMode="External"/><Relationship Id="rId649" Type="http://schemas.openxmlformats.org/officeDocument/2006/relationships/hyperlink" Target="https://talan.bank.gov.ua/get-user-certificate/RV8DCUyIZi8o-oyI54rd" TargetMode="External"/><Relationship Id="rId856" Type="http://schemas.openxmlformats.org/officeDocument/2006/relationships/hyperlink" Target="https://talan.bank.gov.ua/get-user-certificate/RV8DCPkn7B_h-sIo4TFu" TargetMode="External"/><Relationship Id="rId1181" Type="http://schemas.openxmlformats.org/officeDocument/2006/relationships/hyperlink" Target="https://talan.bank.gov.ua/get-user-certificate/RV8DC6jTG6uwvnvF-nBh" TargetMode="External"/><Relationship Id="rId1279" Type="http://schemas.openxmlformats.org/officeDocument/2006/relationships/hyperlink" Target="https://talan.bank.gov.ua/get-user-certificate/RV8DCdENBcLAIbJoeFSq" TargetMode="External"/><Relationship Id="rId1486" Type="http://schemas.openxmlformats.org/officeDocument/2006/relationships/hyperlink" Target="https://talan.bank.gov.ua/get-user-certificate/RV8DCfWBqfuvweuZqvJA" TargetMode="External"/><Relationship Id="rId204" Type="http://schemas.openxmlformats.org/officeDocument/2006/relationships/hyperlink" Target="https://talan.bank.gov.ua/get-user-certificate/RV8DCCtPgXqGw9yMyJtc" TargetMode="External"/><Relationship Id="rId411" Type="http://schemas.openxmlformats.org/officeDocument/2006/relationships/hyperlink" Target="https://talan.bank.gov.ua/get-user-certificate/RV8DCJ-wTPOdtVl_G2S4" TargetMode="External"/><Relationship Id="rId509" Type="http://schemas.openxmlformats.org/officeDocument/2006/relationships/hyperlink" Target="https://talan.bank.gov.ua/get-user-certificate/RV8DCiXf-1ZdVr7zHqy_" TargetMode="External"/><Relationship Id="rId1041" Type="http://schemas.openxmlformats.org/officeDocument/2006/relationships/hyperlink" Target="https://talan.bank.gov.ua/get-user-certificate/RV8DCR9eBraYOwYL5aso" TargetMode="External"/><Relationship Id="rId1139" Type="http://schemas.openxmlformats.org/officeDocument/2006/relationships/hyperlink" Target="https://talan.bank.gov.ua/get-user-certificate/RV8DCHI2XEY_c8IGvhOR" TargetMode="External"/><Relationship Id="rId1346" Type="http://schemas.openxmlformats.org/officeDocument/2006/relationships/hyperlink" Target="https://talan.bank.gov.ua/get-user-certificate/RV8DCC6SBqWMYN5ii7K0" TargetMode="External"/><Relationship Id="rId716" Type="http://schemas.openxmlformats.org/officeDocument/2006/relationships/hyperlink" Target="https://talan.bank.gov.ua/get-user-certificate/RV8DC8hRJAmQ0Zkkgyvs" TargetMode="External"/><Relationship Id="rId923" Type="http://schemas.openxmlformats.org/officeDocument/2006/relationships/hyperlink" Target="https://talan.bank.gov.ua/get-user-certificate/RV8DCeAY_9RxaDM4D37U" TargetMode="External"/><Relationship Id="rId1553" Type="http://schemas.openxmlformats.org/officeDocument/2006/relationships/hyperlink" Target="https://talan.bank.gov.ua/get-user-certificate/RV8DCGnx_ss-WSKawZpO" TargetMode="External"/><Relationship Id="rId52" Type="http://schemas.openxmlformats.org/officeDocument/2006/relationships/hyperlink" Target="https://talan.bank.gov.ua/get-user-certificate/RV8DC1CqlC0b8mVCetBo" TargetMode="External"/><Relationship Id="rId1206" Type="http://schemas.openxmlformats.org/officeDocument/2006/relationships/hyperlink" Target="https://talan.bank.gov.ua/get-user-certificate/RV8DC8Xl1GKxG-pkyljU" TargetMode="External"/><Relationship Id="rId1413" Type="http://schemas.openxmlformats.org/officeDocument/2006/relationships/hyperlink" Target="https://talan.bank.gov.ua/get-user-certificate/RV8DCshjzqnXkx602hH3" TargetMode="External"/><Relationship Id="rId1620" Type="http://schemas.openxmlformats.org/officeDocument/2006/relationships/hyperlink" Target="https://talan.bank.gov.ua/get-user-certificate/RV8DCWuVOBIQZ8FyWh7U" TargetMode="External"/><Relationship Id="rId299" Type="http://schemas.openxmlformats.org/officeDocument/2006/relationships/hyperlink" Target="https://talan.bank.gov.ua/get-user-certificate/RV8DCyE1JfsR6WzPRk1p" TargetMode="External"/><Relationship Id="rId159" Type="http://schemas.openxmlformats.org/officeDocument/2006/relationships/hyperlink" Target="https://talan.bank.gov.ua/get-user-certificate/RV8DCW3ZsgWyi-o-V0Rd" TargetMode="External"/><Relationship Id="rId366" Type="http://schemas.openxmlformats.org/officeDocument/2006/relationships/hyperlink" Target="https://talan.bank.gov.ua/get-user-certificate/RV8DCJ0STuNjOzUYMLuz" TargetMode="External"/><Relationship Id="rId573" Type="http://schemas.openxmlformats.org/officeDocument/2006/relationships/hyperlink" Target="https://talan.bank.gov.ua/get-user-certificate/RV8DCktaUVw3vJuXfkWt" TargetMode="External"/><Relationship Id="rId780" Type="http://schemas.openxmlformats.org/officeDocument/2006/relationships/hyperlink" Target="https://talan.bank.gov.ua/get-user-certificate/RV8DCddsqpN09luiJ40L" TargetMode="External"/><Relationship Id="rId226" Type="http://schemas.openxmlformats.org/officeDocument/2006/relationships/hyperlink" Target="https://talan.bank.gov.ua/get-user-certificate/RV8DCPpmIG-lf3LdrWg4" TargetMode="External"/><Relationship Id="rId433" Type="http://schemas.openxmlformats.org/officeDocument/2006/relationships/hyperlink" Target="https://talan.bank.gov.ua/get-user-certificate/RV8DCpOL60bHrHqbks5A" TargetMode="External"/><Relationship Id="rId878" Type="http://schemas.openxmlformats.org/officeDocument/2006/relationships/hyperlink" Target="https://talan.bank.gov.ua/get-user-certificate/RV8DCWnbbm5xcLaPR8a9" TargetMode="External"/><Relationship Id="rId1063" Type="http://schemas.openxmlformats.org/officeDocument/2006/relationships/hyperlink" Target="https://talan.bank.gov.ua/get-user-certificate/RV8DCfjlwPB7-NjP4TL2" TargetMode="External"/><Relationship Id="rId1270" Type="http://schemas.openxmlformats.org/officeDocument/2006/relationships/hyperlink" Target="https://talan.bank.gov.ua/get-user-certificate/RV8DCCBSJ0idd-ikX7Fh" TargetMode="External"/><Relationship Id="rId640" Type="http://schemas.openxmlformats.org/officeDocument/2006/relationships/hyperlink" Target="https://talan.bank.gov.ua/get-user-certificate/RV8DCfMYZCeBphBW3PB0" TargetMode="External"/><Relationship Id="rId738" Type="http://schemas.openxmlformats.org/officeDocument/2006/relationships/hyperlink" Target="https://talan.bank.gov.ua/get-user-certificate/RV8DCyyIIZomSC_ryp_w" TargetMode="External"/><Relationship Id="rId945" Type="http://schemas.openxmlformats.org/officeDocument/2006/relationships/hyperlink" Target="https://talan.bank.gov.ua/get-user-certificate/RV8DCoB4mKxQ2Q57JQyQ" TargetMode="External"/><Relationship Id="rId1368" Type="http://schemas.openxmlformats.org/officeDocument/2006/relationships/hyperlink" Target="https://talan.bank.gov.ua/get-user-certificate/RV8DCxuMIoQqIUMVWcz_" TargetMode="External"/><Relationship Id="rId1575" Type="http://schemas.openxmlformats.org/officeDocument/2006/relationships/hyperlink" Target="https://talan.bank.gov.ua/get-user-certificate/RV8DCt3j5wdFxEhxri5u" TargetMode="External"/><Relationship Id="rId74" Type="http://schemas.openxmlformats.org/officeDocument/2006/relationships/hyperlink" Target="https://talan.bank.gov.ua/get-user-certificate/RV8DCrlCAaJDuGol8wd5" TargetMode="External"/><Relationship Id="rId500" Type="http://schemas.openxmlformats.org/officeDocument/2006/relationships/hyperlink" Target="https://talan.bank.gov.ua/get-user-certificate/RV8DCVNgVe4VCwOM02j4" TargetMode="External"/><Relationship Id="rId805" Type="http://schemas.openxmlformats.org/officeDocument/2006/relationships/hyperlink" Target="https://talan.bank.gov.ua/get-user-certificate/RV8DC3e6lEW1nZ4KeErS" TargetMode="External"/><Relationship Id="rId1130" Type="http://schemas.openxmlformats.org/officeDocument/2006/relationships/hyperlink" Target="https://talan.bank.gov.ua/get-user-certificate/RV8DCyST6E8v0aybQVAJ" TargetMode="External"/><Relationship Id="rId1228" Type="http://schemas.openxmlformats.org/officeDocument/2006/relationships/hyperlink" Target="https://talan.bank.gov.ua/get-user-certificate/RV8DClCsdhsCr6TOQ567" TargetMode="External"/><Relationship Id="rId1435" Type="http://schemas.openxmlformats.org/officeDocument/2006/relationships/hyperlink" Target="https://talan.bank.gov.ua/get-user-certificate/RV8DCAwIxFxuWIJc_IHM" TargetMode="External"/><Relationship Id="rId1642" Type="http://schemas.openxmlformats.org/officeDocument/2006/relationships/hyperlink" Target="https://talan.bank.gov.ua/get-user-certificate/NcfjeSdp0zvCCewtVUyd" TargetMode="External"/><Relationship Id="rId1502" Type="http://schemas.openxmlformats.org/officeDocument/2006/relationships/hyperlink" Target="https://talan.bank.gov.ua/get-user-certificate/RV8DCeTsljfw5pQ6D6ip" TargetMode="External"/><Relationship Id="rId290" Type="http://schemas.openxmlformats.org/officeDocument/2006/relationships/hyperlink" Target="https://talan.bank.gov.ua/get-user-certificate/RV8DCpT1EW4EK7Scrz36" TargetMode="External"/><Relationship Id="rId388" Type="http://schemas.openxmlformats.org/officeDocument/2006/relationships/hyperlink" Target="https://talan.bank.gov.ua/get-user-certificate/RV8DCoGJ1wvSK68ceuBP" TargetMode="External"/><Relationship Id="rId150" Type="http://schemas.openxmlformats.org/officeDocument/2006/relationships/hyperlink" Target="https://talan.bank.gov.ua/get-user-certificate/RV8DCKVZ3wEksmgMdVQ1" TargetMode="External"/><Relationship Id="rId595" Type="http://schemas.openxmlformats.org/officeDocument/2006/relationships/hyperlink" Target="https://talan.bank.gov.ua/get-user-certificate/RV8DC-s2eoHypCbWe0hp" TargetMode="External"/><Relationship Id="rId248" Type="http://schemas.openxmlformats.org/officeDocument/2006/relationships/hyperlink" Target="https://talan.bank.gov.ua/get-user-certificate/RV8DCNwu4pc_0uLd25pR" TargetMode="External"/><Relationship Id="rId455" Type="http://schemas.openxmlformats.org/officeDocument/2006/relationships/hyperlink" Target="https://talan.bank.gov.ua/get-user-certificate/RV8DC0SoeLTduh__hTeo" TargetMode="External"/><Relationship Id="rId662" Type="http://schemas.openxmlformats.org/officeDocument/2006/relationships/hyperlink" Target="https://talan.bank.gov.ua/get-user-certificate/RV8DCvRl_A8JAGtwiszI" TargetMode="External"/><Relationship Id="rId1085" Type="http://schemas.openxmlformats.org/officeDocument/2006/relationships/hyperlink" Target="https://talan.bank.gov.ua/get-user-certificate/RV8DCbV6U5yMrPfyYDAn" TargetMode="External"/><Relationship Id="rId1292" Type="http://schemas.openxmlformats.org/officeDocument/2006/relationships/hyperlink" Target="https://talan.bank.gov.ua/get-user-certificate/RV8DC-qJTp7WTGRUiMb_" TargetMode="External"/><Relationship Id="rId108" Type="http://schemas.openxmlformats.org/officeDocument/2006/relationships/hyperlink" Target="https://talan.bank.gov.ua/get-user-certificate/RV8DCGB_N_so0l3MDBDx" TargetMode="External"/><Relationship Id="rId315" Type="http://schemas.openxmlformats.org/officeDocument/2006/relationships/hyperlink" Target="https://talan.bank.gov.ua/get-user-certificate/RV8DCd-_VLEn1c90roLT" TargetMode="External"/><Relationship Id="rId522" Type="http://schemas.openxmlformats.org/officeDocument/2006/relationships/hyperlink" Target="https://talan.bank.gov.ua/get-user-certificate/RV8DCaNjEX-5n6LxOLJV" TargetMode="External"/><Relationship Id="rId967" Type="http://schemas.openxmlformats.org/officeDocument/2006/relationships/hyperlink" Target="https://talan.bank.gov.ua/get-user-certificate/RV8DCteHbnziIjcYscNk" TargetMode="External"/><Relationship Id="rId1152" Type="http://schemas.openxmlformats.org/officeDocument/2006/relationships/hyperlink" Target="https://talan.bank.gov.ua/get-user-certificate/RV8DC4yPpgykBrdf1SQY" TargetMode="External"/><Relationship Id="rId1597" Type="http://schemas.openxmlformats.org/officeDocument/2006/relationships/hyperlink" Target="https://talan.bank.gov.ua/get-user-certificate/RV8DCnTo12qnJfFQ84ty" TargetMode="External"/><Relationship Id="rId96" Type="http://schemas.openxmlformats.org/officeDocument/2006/relationships/hyperlink" Target="https://talan.bank.gov.ua/get-user-certificate/RV8DCTzkGrXqisP9ZlP5" TargetMode="External"/><Relationship Id="rId827" Type="http://schemas.openxmlformats.org/officeDocument/2006/relationships/hyperlink" Target="https://talan.bank.gov.ua/get-user-certificate/RV8DCbKGIm-v3a0E4xRn" TargetMode="External"/><Relationship Id="rId1012" Type="http://schemas.openxmlformats.org/officeDocument/2006/relationships/hyperlink" Target="https://talan.bank.gov.ua/get-user-certificate/RV8DCHO2UkH_-Pi0a-40" TargetMode="External"/><Relationship Id="rId1457" Type="http://schemas.openxmlformats.org/officeDocument/2006/relationships/hyperlink" Target="https://talan.bank.gov.ua/get-user-certificate/RV8DC_t2kV1On73QU4Ow" TargetMode="External"/><Relationship Id="rId1664" Type="http://schemas.openxmlformats.org/officeDocument/2006/relationships/hyperlink" Target="https://talan.bank.gov.ua/get-user-certificate/Ncfje487FZtJx2-JEOFj" TargetMode="External"/><Relationship Id="rId1317" Type="http://schemas.openxmlformats.org/officeDocument/2006/relationships/hyperlink" Target="https://talan.bank.gov.ua/get-user-certificate/RV8DCB7Vzh0rrzPlmOvM" TargetMode="External"/><Relationship Id="rId1524" Type="http://schemas.openxmlformats.org/officeDocument/2006/relationships/hyperlink" Target="https://talan.bank.gov.ua/get-user-certificate/RV8DCrYKJ6QTL5e1fc97" TargetMode="External"/><Relationship Id="rId23" Type="http://schemas.openxmlformats.org/officeDocument/2006/relationships/hyperlink" Target="https://talan.bank.gov.ua/get-user-certificate/RV8DC9r96l-ComzIKuc0" TargetMode="External"/><Relationship Id="rId172" Type="http://schemas.openxmlformats.org/officeDocument/2006/relationships/hyperlink" Target="https://talan.bank.gov.ua/get-user-certificate/RV8DC2Z1uGQBbJX0Vtem" TargetMode="External"/><Relationship Id="rId477" Type="http://schemas.openxmlformats.org/officeDocument/2006/relationships/hyperlink" Target="https://talan.bank.gov.ua/get-user-certificate/RV8DCOjCw3pTx2c1BZ8v" TargetMode="External"/><Relationship Id="rId684" Type="http://schemas.openxmlformats.org/officeDocument/2006/relationships/hyperlink" Target="https://talan.bank.gov.ua/get-user-certificate/RV8DC-pBBFFvpGMLC08P" TargetMode="External"/><Relationship Id="rId337" Type="http://schemas.openxmlformats.org/officeDocument/2006/relationships/hyperlink" Target="https://talan.bank.gov.ua/get-user-certificate/RV8DCesaIJ4czHtkGLT6" TargetMode="External"/><Relationship Id="rId891" Type="http://schemas.openxmlformats.org/officeDocument/2006/relationships/hyperlink" Target="https://talan.bank.gov.ua/get-user-certificate/RV8DCEcaQ9fAJdLhbqmq" TargetMode="External"/><Relationship Id="rId989" Type="http://schemas.openxmlformats.org/officeDocument/2006/relationships/hyperlink" Target="https://talan.bank.gov.ua/get-user-certificate/RV8DCM4SclQ2SEZ6st7V" TargetMode="External"/><Relationship Id="rId544" Type="http://schemas.openxmlformats.org/officeDocument/2006/relationships/hyperlink" Target="https://talan.bank.gov.ua/get-user-certificate/RV8DCZEmpKVkBufG1b4k" TargetMode="External"/><Relationship Id="rId751" Type="http://schemas.openxmlformats.org/officeDocument/2006/relationships/hyperlink" Target="https://talan.bank.gov.ua/get-user-certificate/RV8DC2QQZa8d6fwi7-vO" TargetMode="External"/><Relationship Id="rId849" Type="http://schemas.openxmlformats.org/officeDocument/2006/relationships/hyperlink" Target="https://talan.bank.gov.ua/get-user-certificate/RV8DCiMTBVSUkp1mBUyh" TargetMode="External"/><Relationship Id="rId1174" Type="http://schemas.openxmlformats.org/officeDocument/2006/relationships/hyperlink" Target="https://talan.bank.gov.ua/get-user-certificate/RV8DCpvAbyYsZB60T6fg" TargetMode="External"/><Relationship Id="rId1381" Type="http://schemas.openxmlformats.org/officeDocument/2006/relationships/hyperlink" Target="https://talan.bank.gov.ua/get-user-certificate/RV8DCBCQyUT6DSAFWLQS" TargetMode="External"/><Relationship Id="rId1479" Type="http://schemas.openxmlformats.org/officeDocument/2006/relationships/hyperlink" Target="https://talan.bank.gov.ua/get-user-certificate/RV8DC1uwwjq5X2V_nwlW" TargetMode="External"/><Relationship Id="rId404" Type="http://schemas.openxmlformats.org/officeDocument/2006/relationships/hyperlink" Target="https://talan.bank.gov.ua/get-user-certificate/RV8DCcMjK6oHBiDtyU11" TargetMode="External"/><Relationship Id="rId611" Type="http://schemas.openxmlformats.org/officeDocument/2006/relationships/hyperlink" Target="https://talan.bank.gov.ua/get-user-certificate/RV8DCnaim6U8WYE-c77b" TargetMode="External"/><Relationship Id="rId1034" Type="http://schemas.openxmlformats.org/officeDocument/2006/relationships/hyperlink" Target="https://talan.bank.gov.ua/get-user-certificate/RV8DCenfm6YgJ0k0CBdl" TargetMode="External"/><Relationship Id="rId1241" Type="http://schemas.openxmlformats.org/officeDocument/2006/relationships/hyperlink" Target="https://talan.bank.gov.ua/get-user-certificate/RV8DCPBn9_yNBaVonp5z" TargetMode="External"/><Relationship Id="rId1339" Type="http://schemas.openxmlformats.org/officeDocument/2006/relationships/hyperlink" Target="https://talan.bank.gov.ua/get-user-certificate/RV8DCV2dFdIW4QR_ZqWj" TargetMode="External"/><Relationship Id="rId709" Type="http://schemas.openxmlformats.org/officeDocument/2006/relationships/hyperlink" Target="https://talan.bank.gov.ua/get-user-certificate/RV8DCMlaWetsKK9EMnbG" TargetMode="External"/><Relationship Id="rId916" Type="http://schemas.openxmlformats.org/officeDocument/2006/relationships/hyperlink" Target="https://talan.bank.gov.ua/get-user-certificate/RV8DC_7YUk5FStU1gKXh" TargetMode="External"/><Relationship Id="rId1101" Type="http://schemas.openxmlformats.org/officeDocument/2006/relationships/hyperlink" Target="https://talan.bank.gov.ua/get-user-certificate/RV8DC6GB1yFXxhrKEEjg" TargetMode="External"/><Relationship Id="rId1546" Type="http://schemas.openxmlformats.org/officeDocument/2006/relationships/hyperlink" Target="https://talan.bank.gov.ua/get-user-certificate/RV8DC6rRCMHi3YsBbvrh" TargetMode="External"/><Relationship Id="rId45" Type="http://schemas.openxmlformats.org/officeDocument/2006/relationships/hyperlink" Target="https://talan.bank.gov.ua/get-user-certificate/RV8DCn_UEW7bYJs2Ou1x" TargetMode="External"/><Relationship Id="rId1406" Type="http://schemas.openxmlformats.org/officeDocument/2006/relationships/hyperlink" Target="https://talan.bank.gov.ua/get-user-certificate/RV8DCighl4PACuHn4T_C" TargetMode="External"/><Relationship Id="rId1613" Type="http://schemas.openxmlformats.org/officeDocument/2006/relationships/hyperlink" Target="https://talan.bank.gov.ua/get-user-certificate/RV8DC9P0Qk6hDu_IBxfK" TargetMode="External"/><Relationship Id="rId194" Type="http://schemas.openxmlformats.org/officeDocument/2006/relationships/hyperlink" Target="https://talan.bank.gov.ua/get-user-certificate/RV8DC9OKt8bj-q7wISFW" TargetMode="External"/><Relationship Id="rId261" Type="http://schemas.openxmlformats.org/officeDocument/2006/relationships/hyperlink" Target="https://talan.bank.gov.ua/get-user-certificate/RV8DCBeKGioycpDdZ7bB" TargetMode="External"/><Relationship Id="rId499" Type="http://schemas.openxmlformats.org/officeDocument/2006/relationships/hyperlink" Target="https://talan.bank.gov.ua/get-user-certificate/RV8DCJJH8jf3GooS3g8-" TargetMode="External"/><Relationship Id="rId359" Type="http://schemas.openxmlformats.org/officeDocument/2006/relationships/hyperlink" Target="https://talan.bank.gov.ua/get-user-certificate/RV8DC5bFYhUBYdPzHwLb" TargetMode="External"/><Relationship Id="rId566" Type="http://schemas.openxmlformats.org/officeDocument/2006/relationships/hyperlink" Target="https://talan.bank.gov.ua/get-user-certificate/RV8DCopzJu7jcfIBwfzI" TargetMode="External"/><Relationship Id="rId773" Type="http://schemas.openxmlformats.org/officeDocument/2006/relationships/hyperlink" Target="https://talan.bank.gov.ua/get-user-certificate/RV8DCH6ab76ETmvwhqDE" TargetMode="External"/><Relationship Id="rId1196" Type="http://schemas.openxmlformats.org/officeDocument/2006/relationships/hyperlink" Target="https://talan.bank.gov.ua/get-user-certificate/RV8DChESCbLf0JcIB8Wp" TargetMode="External"/><Relationship Id="rId121" Type="http://schemas.openxmlformats.org/officeDocument/2006/relationships/hyperlink" Target="https://talan.bank.gov.ua/get-user-certificate/RV8DC9Z05YKQllQgAibP" TargetMode="External"/><Relationship Id="rId219" Type="http://schemas.openxmlformats.org/officeDocument/2006/relationships/hyperlink" Target="https://talan.bank.gov.ua/get-user-certificate/RV8DCRXHbiyNPdSTbeGi" TargetMode="External"/><Relationship Id="rId426" Type="http://schemas.openxmlformats.org/officeDocument/2006/relationships/hyperlink" Target="https://talan.bank.gov.ua/get-user-certificate/RV8DCrckhZYI--0D90z0" TargetMode="External"/><Relationship Id="rId633" Type="http://schemas.openxmlformats.org/officeDocument/2006/relationships/hyperlink" Target="https://talan.bank.gov.ua/get-user-certificate/RV8DCpU-A_fuS6oaM7gC" TargetMode="External"/><Relationship Id="rId980" Type="http://schemas.openxmlformats.org/officeDocument/2006/relationships/hyperlink" Target="https://talan.bank.gov.ua/get-user-certificate/RV8DCBZT6t2HShG35chp" TargetMode="External"/><Relationship Id="rId1056" Type="http://schemas.openxmlformats.org/officeDocument/2006/relationships/hyperlink" Target="https://talan.bank.gov.ua/get-user-certificate/RV8DC96qFvDajmeIDa0Z" TargetMode="External"/><Relationship Id="rId1263" Type="http://schemas.openxmlformats.org/officeDocument/2006/relationships/hyperlink" Target="https://talan.bank.gov.ua/get-user-certificate/RV8DCEYALQoB3TocjkYZ" TargetMode="External"/><Relationship Id="rId840" Type="http://schemas.openxmlformats.org/officeDocument/2006/relationships/hyperlink" Target="https://talan.bank.gov.ua/get-user-certificate/RV8DCj4uu3pgKlHxPKbK" TargetMode="External"/><Relationship Id="rId938" Type="http://schemas.openxmlformats.org/officeDocument/2006/relationships/hyperlink" Target="https://talan.bank.gov.ua/get-user-certificate/RV8DCl_Yekc81UPNl3fZ" TargetMode="External"/><Relationship Id="rId1470" Type="http://schemas.openxmlformats.org/officeDocument/2006/relationships/hyperlink" Target="https://talan.bank.gov.ua/get-user-certificate/RV8DCd4hzZZu_nPapZ6g" TargetMode="External"/><Relationship Id="rId1568" Type="http://schemas.openxmlformats.org/officeDocument/2006/relationships/hyperlink" Target="https://talan.bank.gov.ua/get-user-certificate/RV8DCCPKJ5lilFolVGww" TargetMode="External"/><Relationship Id="rId67" Type="http://schemas.openxmlformats.org/officeDocument/2006/relationships/hyperlink" Target="https://talan.bank.gov.ua/get-user-certificate/RV8DCb4HFerCsQYOX9K9" TargetMode="External"/><Relationship Id="rId700" Type="http://schemas.openxmlformats.org/officeDocument/2006/relationships/hyperlink" Target="https://talan.bank.gov.ua/get-user-certificate/RV8DCRR0FKe261r0A8d-" TargetMode="External"/><Relationship Id="rId1123" Type="http://schemas.openxmlformats.org/officeDocument/2006/relationships/hyperlink" Target="https://talan.bank.gov.ua/get-user-certificate/RV8DC8Dv13qNc9TwOb02" TargetMode="External"/><Relationship Id="rId1330" Type="http://schemas.openxmlformats.org/officeDocument/2006/relationships/hyperlink" Target="https://talan.bank.gov.ua/get-user-certificate/RV8DCXCeRVGkmWFipX_l" TargetMode="External"/><Relationship Id="rId1428" Type="http://schemas.openxmlformats.org/officeDocument/2006/relationships/hyperlink" Target="https://talan.bank.gov.ua/get-user-certificate/RV8DCtJW9RexWkmUFIu-" TargetMode="External"/><Relationship Id="rId1635" Type="http://schemas.openxmlformats.org/officeDocument/2006/relationships/hyperlink" Target="https://talan.bank.gov.ua/get-user-certificate/RV8DCAnL47W6iEgdDlzw" TargetMode="External"/><Relationship Id="rId283" Type="http://schemas.openxmlformats.org/officeDocument/2006/relationships/hyperlink" Target="https://talan.bank.gov.ua/get-user-certificate/RV8DCrK4UNQ8gdpd_GcU" TargetMode="External"/><Relationship Id="rId490" Type="http://schemas.openxmlformats.org/officeDocument/2006/relationships/hyperlink" Target="https://talan.bank.gov.ua/get-user-certificate/RV8DCsGMQ8058EJ6xqGZ" TargetMode="External"/><Relationship Id="rId143" Type="http://schemas.openxmlformats.org/officeDocument/2006/relationships/hyperlink" Target="https://talan.bank.gov.ua/get-user-certificate/RV8DC0qfupYEJp-3krNu" TargetMode="External"/><Relationship Id="rId350" Type="http://schemas.openxmlformats.org/officeDocument/2006/relationships/hyperlink" Target="https://talan.bank.gov.ua/get-user-certificate/RV8DCZ41BdL6JePHBmDp" TargetMode="External"/><Relationship Id="rId588" Type="http://schemas.openxmlformats.org/officeDocument/2006/relationships/hyperlink" Target="https://talan.bank.gov.ua/get-user-certificate/RV8DCbLxsb4KX4_H_8tl" TargetMode="External"/><Relationship Id="rId795" Type="http://schemas.openxmlformats.org/officeDocument/2006/relationships/hyperlink" Target="https://talan.bank.gov.ua/get-user-certificate/RV8DCvF2Bgt31YA08AVu" TargetMode="External"/><Relationship Id="rId9" Type="http://schemas.openxmlformats.org/officeDocument/2006/relationships/hyperlink" Target="https://talan.bank.gov.ua/get-user-certificate/RV8DCcPOc-jSsURhX5oQ" TargetMode="External"/><Relationship Id="rId210" Type="http://schemas.openxmlformats.org/officeDocument/2006/relationships/hyperlink" Target="https://talan.bank.gov.ua/get-user-certificate/RV8DCKA2CxpX0qiRXYK5" TargetMode="External"/><Relationship Id="rId448" Type="http://schemas.openxmlformats.org/officeDocument/2006/relationships/hyperlink" Target="https://talan.bank.gov.ua/get-user-certificate/RV8DCuDst-02b9K1aMjU" TargetMode="External"/><Relationship Id="rId655" Type="http://schemas.openxmlformats.org/officeDocument/2006/relationships/hyperlink" Target="https://talan.bank.gov.ua/get-user-certificate/RV8DC_SYbEqx1yKD8Vqb" TargetMode="External"/><Relationship Id="rId862" Type="http://schemas.openxmlformats.org/officeDocument/2006/relationships/hyperlink" Target="https://talan.bank.gov.ua/get-user-certificate/RV8DCFj1bQcoKrygbLqW" TargetMode="External"/><Relationship Id="rId1078" Type="http://schemas.openxmlformats.org/officeDocument/2006/relationships/hyperlink" Target="https://talan.bank.gov.ua/get-user-certificate/RV8DColNmE6GocLYEwg-" TargetMode="External"/><Relationship Id="rId1285" Type="http://schemas.openxmlformats.org/officeDocument/2006/relationships/hyperlink" Target="https://talan.bank.gov.ua/get-user-certificate/RV8DCp0GlzdDuo6NBkBT" TargetMode="External"/><Relationship Id="rId1492" Type="http://schemas.openxmlformats.org/officeDocument/2006/relationships/hyperlink" Target="https://talan.bank.gov.ua/get-user-certificate/RV8DCGrZhOTVaa_EbVv3" TargetMode="External"/><Relationship Id="rId308" Type="http://schemas.openxmlformats.org/officeDocument/2006/relationships/hyperlink" Target="https://talan.bank.gov.ua/get-user-certificate/RV8DCWoxpPQ287cm4jTc" TargetMode="External"/><Relationship Id="rId515" Type="http://schemas.openxmlformats.org/officeDocument/2006/relationships/hyperlink" Target="https://talan.bank.gov.ua/get-user-certificate/RV8DCxzW6amefFYxcdgF" TargetMode="External"/><Relationship Id="rId722" Type="http://schemas.openxmlformats.org/officeDocument/2006/relationships/hyperlink" Target="https://talan.bank.gov.ua/get-user-certificate/RV8DCl9oGfmhZYCrjFYk" TargetMode="External"/><Relationship Id="rId1145" Type="http://schemas.openxmlformats.org/officeDocument/2006/relationships/hyperlink" Target="https://talan.bank.gov.ua/get-user-certificate/RV8DCxWyT8ykXqq_eydE" TargetMode="External"/><Relationship Id="rId1352" Type="http://schemas.openxmlformats.org/officeDocument/2006/relationships/hyperlink" Target="https://talan.bank.gov.ua/get-user-certificate/RV8DCzT_vpxXuSp3GXXL" TargetMode="External"/><Relationship Id="rId89" Type="http://schemas.openxmlformats.org/officeDocument/2006/relationships/hyperlink" Target="https://talan.bank.gov.ua/get-user-certificate/RV8DCrFeJLU1SrUqLJzG" TargetMode="External"/><Relationship Id="rId1005" Type="http://schemas.openxmlformats.org/officeDocument/2006/relationships/hyperlink" Target="https://talan.bank.gov.ua/get-user-certificate/RV8DCWo19DMJfYLifGin" TargetMode="External"/><Relationship Id="rId1212" Type="http://schemas.openxmlformats.org/officeDocument/2006/relationships/hyperlink" Target="https://talan.bank.gov.ua/get-user-certificate/RV8DCmbpV0AXi2SaPSbl" TargetMode="External"/><Relationship Id="rId1657" Type="http://schemas.openxmlformats.org/officeDocument/2006/relationships/hyperlink" Target="https://talan.bank.gov.ua/get-user-certificate/Ncfjea6zXtQRO-p-BEiC" TargetMode="External"/><Relationship Id="rId1517" Type="http://schemas.openxmlformats.org/officeDocument/2006/relationships/hyperlink" Target="https://talan.bank.gov.ua/get-user-certificate/RV8DCvt7nOc0IdlY352-" TargetMode="External"/><Relationship Id="rId16" Type="http://schemas.openxmlformats.org/officeDocument/2006/relationships/hyperlink" Target="https://talan.bank.gov.ua/get-user-certificate/RV8DCmI0oZYl5hg4eo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1"/>
  <sheetViews>
    <sheetView tabSelected="1" topLeftCell="A1674" zoomScale="80" zoomScaleNormal="80" workbookViewId="0">
      <selection activeCell="C1689" sqref="C1689"/>
    </sheetView>
  </sheetViews>
  <sheetFormatPr defaultRowHeight="14.4" x14ac:dyDescent="0.3"/>
  <cols>
    <col min="1" max="1" width="8.88671875" style="2"/>
    <col min="2" max="2" width="15.6640625" style="2" customWidth="1"/>
    <col min="3" max="3" width="32.5546875" style="2" customWidth="1"/>
    <col min="4" max="4" width="45" style="2" customWidth="1"/>
    <col min="5" max="5" width="29.77734375" style="2" customWidth="1"/>
    <col min="6" max="6" width="30.21875" style="2" customWidth="1"/>
    <col min="7" max="7" width="23.109375" style="2" customWidth="1"/>
    <col min="8" max="16384" width="8.88671875" style="2"/>
  </cols>
  <sheetData>
    <row r="1" spans="1:7" s="1" customFormat="1" ht="28.8" x14ac:dyDescent="0.3">
      <c r="A1" s="3" t="s">
        <v>5749</v>
      </c>
      <c r="B1" s="3" t="s">
        <v>0</v>
      </c>
      <c r="C1" s="3" t="s">
        <v>1</v>
      </c>
      <c r="D1" s="3" t="s">
        <v>2</v>
      </c>
      <c r="E1" s="3" t="s">
        <v>5751</v>
      </c>
      <c r="F1" s="3" t="s">
        <v>5752</v>
      </c>
      <c r="G1" s="3" t="s">
        <v>3</v>
      </c>
    </row>
    <row r="2" spans="1:7" x14ac:dyDescent="0.3">
      <c r="A2" s="2">
        <v>1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tr">
        <f>HYPERLINK("https://talan.bank.gov.ua/get-user-certificate/RV8DCtp-AGWp4L4PGbKj","Завантажити сертифікат")</f>
        <v>Завантажити сертифікат</v>
      </c>
    </row>
    <row r="3" spans="1:7" x14ac:dyDescent="0.3">
      <c r="A3" s="2">
        <v>2</v>
      </c>
      <c r="B3" s="2" t="s">
        <v>9</v>
      </c>
      <c r="C3" s="2" t="s">
        <v>5</v>
      </c>
      <c r="D3" s="2" t="s">
        <v>6</v>
      </c>
      <c r="E3" s="2" t="s">
        <v>10</v>
      </c>
      <c r="F3" s="2" t="s">
        <v>11</v>
      </c>
      <c r="G3" s="2" t="str">
        <f>HYPERLINK("https://talan.bank.gov.ua/get-user-certificate/RV8DCNUm4IiX1e75BIXk","Завантажити сертифікат")</f>
        <v>Завантажити сертифікат</v>
      </c>
    </row>
    <row r="4" spans="1:7" ht="43.2" x14ac:dyDescent="0.3">
      <c r="A4" s="2">
        <v>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tr">
        <f>HYPERLINK("https://talan.bank.gov.ua/get-user-certificate/RV8DC1ZlOtwcfIdreArQ","Завантажити сертифікат")</f>
        <v>Завантажити сертифікат</v>
      </c>
    </row>
    <row r="5" spans="1:7" ht="43.2" x14ac:dyDescent="0.3">
      <c r="A5" s="2">
        <v>4</v>
      </c>
      <c r="B5" s="2" t="s">
        <v>17</v>
      </c>
      <c r="C5" s="2" t="s">
        <v>13</v>
      </c>
      <c r="D5" s="2" t="s">
        <v>14</v>
      </c>
      <c r="E5" s="2" t="s">
        <v>18</v>
      </c>
      <c r="F5" s="2" t="s">
        <v>19</v>
      </c>
      <c r="G5" s="2" t="str">
        <f>HYPERLINK("https://talan.bank.gov.ua/get-user-certificate/RV8DC10wGG2b0Kg9_rah","Завантажити сертифікат")</f>
        <v>Завантажити сертифікат</v>
      </c>
    </row>
    <row r="6" spans="1:7" ht="28.8" x14ac:dyDescent="0.3">
      <c r="A6" s="2">
        <v>5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24</v>
      </c>
      <c r="G6" s="2" t="str">
        <f>HYPERLINK("https://talan.bank.gov.ua/get-user-certificate/RV8DC2uhoQuS_Pc8ht5Z","Завантажити сертифікат")</f>
        <v>Завантажити сертифікат</v>
      </c>
    </row>
    <row r="7" spans="1:7" x14ac:dyDescent="0.3">
      <c r="A7" s="2">
        <v>6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tr">
        <f>HYPERLINK("https://talan.bank.gov.ua/get-user-certificate/RV8DCDnu-ETIwqDckTCm","Завантажити сертифікат")</f>
        <v>Завантажити сертифікат</v>
      </c>
    </row>
    <row r="8" spans="1:7" ht="28.8" x14ac:dyDescent="0.3">
      <c r="A8" s="2">
        <v>7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tr">
        <f>HYPERLINK("https://talan.bank.gov.ua/get-user-certificate/RV8DC9ov-B2t5250JAza","Завантажити сертифікат")</f>
        <v>Завантажити сертифікат</v>
      </c>
    </row>
    <row r="9" spans="1:7" ht="28.8" x14ac:dyDescent="0.3">
      <c r="A9" s="2">
        <v>8</v>
      </c>
      <c r="B9" s="2" t="s">
        <v>35</v>
      </c>
      <c r="C9" s="2" t="s">
        <v>36</v>
      </c>
      <c r="D9" s="2" t="s">
        <v>32</v>
      </c>
      <c r="E9" s="2" t="s">
        <v>37</v>
      </c>
      <c r="F9" s="2" t="s">
        <v>38</v>
      </c>
      <c r="G9" s="2" t="str">
        <f>HYPERLINK("https://talan.bank.gov.ua/get-user-certificate/RV8DCICLu55LPzNp4ZgF","Завантажити сертифікат")</f>
        <v>Завантажити сертифікат</v>
      </c>
    </row>
    <row r="10" spans="1:7" ht="28.8" x14ac:dyDescent="0.3">
      <c r="A10" s="2">
        <v>9</v>
      </c>
      <c r="B10" s="2" t="s">
        <v>39</v>
      </c>
      <c r="C10" s="2" t="s">
        <v>40</v>
      </c>
      <c r="D10" s="2" t="s">
        <v>32</v>
      </c>
      <c r="E10" s="2" t="s">
        <v>41</v>
      </c>
      <c r="F10" s="2" t="s">
        <v>42</v>
      </c>
      <c r="G10" s="2" t="str">
        <f>HYPERLINK("https://talan.bank.gov.ua/get-user-certificate/RV8DCcPOc-jSsURhX5oQ","Завантажити сертифікат")</f>
        <v>Завантажити сертифікат</v>
      </c>
    </row>
    <row r="11" spans="1:7" ht="28.8" x14ac:dyDescent="0.3">
      <c r="A11" s="2">
        <v>10</v>
      </c>
      <c r="B11" s="2" t="s">
        <v>43</v>
      </c>
      <c r="C11" s="2" t="s">
        <v>36</v>
      </c>
      <c r="D11" s="2" t="s">
        <v>32</v>
      </c>
      <c r="E11" s="2" t="s">
        <v>44</v>
      </c>
      <c r="F11" s="2" t="s">
        <v>45</v>
      </c>
      <c r="G11" s="2" t="str">
        <f>HYPERLINK("https://talan.bank.gov.ua/get-user-certificate/RV8DCsGpi71WHx7qY9mA","Завантажити сертифікат")</f>
        <v>Завантажити сертифікат</v>
      </c>
    </row>
    <row r="12" spans="1:7" ht="28.8" x14ac:dyDescent="0.3">
      <c r="A12" s="2">
        <v>11</v>
      </c>
      <c r="B12" s="2" t="s">
        <v>46</v>
      </c>
      <c r="C12" s="2" t="s">
        <v>36</v>
      </c>
      <c r="D12" s="2" t="s">
        <v>32</v>
      </c>
      <c r="E12" s="2" t="s">
        <v>47</v>
      </c>
      <c r="F12" s="2" t="s">
        <v>48</v>
      </c>
      <c r="G12" s="2" t="str">
        <f>HYPERLINK("https://talan.bank.gov.ua/get-user-certificate/RV8DC226T06p88gMlk4o","Завантажити сертифікат")</f>
        <v>Завантажити сертифікат</v>
      </c>
    </row>
    <row r="13" spans="1:7" x14ac:dyDescent="0.3">
      <c r="A13" s="2">
        <v>12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tr">
        <f>HYPERLINK("https://talan.bank.gov.ua/get-user-certificate/RV8DCyx8XFK8sQjgFcyp","Завантажити сертифікат")</f>
        <v>Завантажити сертифікат</v>
      </c>
    </row>
    <row r="14" spans="1:7" ht="28.8" x14ac:dyDescent="0.3">
      <c r="A14" s="2">
        <v>13</v>
      </c>
      <c r="B14" s="2" t="s">
        <v>54</v>
      </c>
      <c r="C14" s="2" t="s">
        <v>50</v>
      </c>
      <c r="D14" s="2" t="s">
        <v>51</v>
      </c>
      <c r="E14" s="2" t="s">
        <v>55</v>
      </c>
      <c r="F14" s="2" t="s">
        <v>56</v>
      </c>
      <c r="G14" s="2" t="str">
        <f>HYPERLINK("https://talan.bank.gov.ua/get-user-certificate/RV8DCPH-Hp3CVgLQQKmI","Завантажити сертифікат")</f>
        <v>Завантажити сертифікат</v>
      </c>
    </row>
    <row r="15" spans="1:7" x14ac:dyDescent="0.3">
      <c r="A15" s="2">
        <v>14</v>
      </c>
      <c r="B15" s="2" t="s">
        <v>57</v>
      </c>
      <c r="C15" s="2" t="s">
        <v>50</v>
      </c>
      <c r="D15" s="2" t="s">
        <v>51</v>
      </c>
      <c r="E15" s="2" t="s">
        <v>58</v>
      </c>
      <c r="F15" s="2" t="s">
        <v>59</v>
      </c>
      <c r="G15" s="2" t="str">
        <f>HYPERLINK("https://talan.bank.gov.ua/get-user-certificate/RV8DCcF8BIEfuIq-ITTq","Завантажити сертифікат")</f>
        <v>Завантажити сертифікат</v>
      </c>
    </row>
    <row r="16" spans="1:7" x14ac:dyDescent="0.3">
      <c r="A16" s="2">
        <v>15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tr">
        <f>HYPERLINK("https://talan.bank.gov.ua/get-user-certificate/RV8DChPGWwqX7_kpEB-a","Завантажити сертифікат")</f>
        <v>Завантажити сертифікат</v>
      </c>
    </row>
    <row r="17" spans="1:7" ht="28.8" x14ac:dyDescent="0.3">
      <c r="A17" s="2">
        <v>16</v>
      </c>
      <c r="B17" s="2" t="s">
        <v>65</v>
      </c>
      <c r="C17" s="2" t="s">
        <v>66</v>
      </c>
      <c r="D17" s="2" t="s">
        <v>67</v>
      </c>
      <c r="E17" s="2" t="s">
        <v>68</v>
      </c>
      <c r="F17" s="2" t="s">
        <v>69</v>
      </c>
      <c r="G17" s="2" t="str">
        <f>HYPERLINK("https://talan.bank.gov.ua/get-user-certificate/RV8DCmI0oZYl5hg4eofo","Завантажити сертифікат")</f>
        <v>Завантажити сертифікат</v>
      </c>
    </row>
    <row r="18" spans="1:7" x14ac:dyDescent="0.3">
      <c r="A18" s="2">
        <v>17</v>
      </c>
      <c r="B18" s="2" t="s">
        <v>70</v>
      </c>
      <c r="C18" s="2" t="s">
        <v>66</v>
      </c>
      <c r="D18" s="2" t="s">
        <v>67</v>
      </c>
      <c r="E18" s="2" t="s">
        <v>71</v>
      </c>
      <c r="F18" s="2" t="s">
        <v>72</v>
      </c>
      <c r="G18" s="2" t="str">
        <f>HYPERLINK("https://talan.bank.gov.ua/get-user-certificate/RV8DCxH24HUHfJUKi1xc","Завантажити сертифікат")</f>
        <v>Завантажити сертифікат</v>
      </c>
    </row>
    <row r="19" spans="1:7" x14ac:dyDescent="0.3">
      <c r="A19" s="2">
        <v>18</v>
      </c>
      <c r="B19" s="2" t="s">
        <v>73</v>
      </c>
      <c r="C19" s="2" t="s">
        <v>74</v>
      </c>
      <c r="D19" s="2" t="s">
        <v>75</v>
      </c>
      <c r="E19" s="2" t="s">
        <v>76</v>
      </c>
      <c r="F19" s="2" t="s">
        <v>77</v>
      </c>
      <c r="G19" s="2" t="str">
        <f>HYPERLINK("https://talan.bank.gov.ua/get-user-certificate/RV8DCigGhIuzu_tPdTDy","Завантажити сертифікат")</f>
        <v>Завантажити сертифікат</v>
      </c>
    </row>
    <row r="20" spans="1:7" x14ac:dyDescent="0.3">
      <c r="A20" s="2">
        <v>19</v>
      </c>
      <c r="B20" s="2" t="s">
        <v>78</v>
      </c>
      <c r="C20" s="2" t="s">
        <v>74</v>
      </c>
      <c r="D20" s="2" t="s">
        <v>75</v>
      </c>
      <c r="E20" s="2" t="s">
        <v>79</v>
      </c>
      <c r="F20" s="2" t="s">
        <v>80</v>
      </c>
      <c r="G20" s="2" t="str">
        <f>HYPERLINK("https://talan.bank.gov.ua/get-user-certificate/RV8DC7t7zOl0jjaXIMj6","Завантажити сертифікат")</f>
        <v>Завантажити сертифікат</v>
      </c>
    </row>
    <row r="21" spans="1:7" ht="28.8" x14ac:dyDescent="0.3">
      <c r="A21" s="2">
        <v>20</v>
      </c>
      <c r="B21" s="2" t="s">
        <v>81</v>
      </c>
      <c r="C21" s="2" t="s">
        <v>82</v>
      </c>
      <c r="D21" s="2" t="s">
        <v>83</v>
      </c>
      <c r="E21" s="2" t="s">
        <v>84</v>
      </c>
      <c r="G21" s="2" t="str">
        <f>HYPERLINK("https://talan.bank.gov.ua/get-user-certificate/RV8DCylMC4IGqwfyil0E","Завантажити сертифікат")</f>
        <v>Завантажити сертифікат</v>
      </c>
    </row>
    <row r="22" spans="1:7" ht="28.8" x14ac:dyDescent="0.3">
      <c r="A22" s="2">
        <v>21</v>
      </c>
      <c r="B22" s="2" t="s">
        <v>85</v>
      </c>
      <c r="C22" s="2" t="s">
        <v>82</v>
      </c>
      <c r="D22" s="2" t="s">
        <v>83</v>
      </c>
      <c r="E22" s="2" t="s">
        <v>86</v>
      </c>
      <c r="G22" s="2" t="str">
        <f>HYPERLINK("https://talan.bank.gov.ua/get-user-certificate/RV8DCt9zctkH4yofGOGB","Завантажити сертифікат")</f>
        <v>Завантажити сертифікат</v>
      </c>
    </row>
    <row r="23" spans="1:7" ht="28.8" x14ac:dyDescent="0.3">
      <c r="A23" s="2">
        <v>22</v>
      </c>
      <c r="B23" s="2" t="s">
        <v>87</v>
      </c>
      <c r="C23" s="2" t="s">
        <v>82</v>
      </c>
      <c r="D23" s="2" t="s">
        <v>83</v>
      </c>
      <c r="E23" s="2" t="s">
        <v>88</v>
      </c>
      <c r="G23" s="2" t="str">
        <f>HYPERLINK("https://talan.bank.gov.ua/get-user-certificate/RV8DCiJZcGJfZSHa5X3U","Завантажити сертифікат")</f>
        <v>Завантажити сертифікат</v>
      </c>
    </row>
    <row r="24" spans="1:7" ht="28.8" x14ac:dyDescent="0.3">
      <c r="A24" s="2">
        <v>23</v>
      </c>
      <c r="B24" s="2" t="s">
        <v>89</v>
      </c>
      <c r="C24" s="2" t="s">
        <v>82</v>
      </c>
      <c r="D24" s="2" t="s">
        <v>83</v>
      </c>
      <c r="E24" s="2" t="s">
        <v>90</v>
      </c>
      <c r="G24" s="2" t="str">
        <f>HYPERLINK("https://talan.bank.gov.ua/get-user-certificate/RV8DC9r96l-ComzIKuc0","Завантажити сертифікат")</f>
        <v>Завантажити сертифікат</v>
      </c>
    </row>
    <row r="25" spans="1:7" ht="28.8" x14ac:dyDescent="0.3">
      <c r="A25" s="2">
        <v>24</v>
      </c>
      <c r="B25" s="2" t="s">
        <v>91</v>
      </c>
      <c r="C25" s="2" t="s">
        <v>82</v>
      </c>
      <c r="D25" s="2" t="s">
        <v>83</v>
      </c>
      <c r="E25" s="2" t="s">
        <v>92</v>
      </c>
      <c r="G25" s="2" t="str">
        <f>HYPERLINK("https://talan.bank.gov.ua/get-user-certificate/RV8DCMsUfI20pTTnC_1M","Завантажити сертифікат")</f>
        <v>Завантажити сертифікат</v>
      </c>
    </row>
    <row r="26" spans="1:7" ht="28.8" x14ac:dyDescent="0.3">
      <c r="A26" s="2">
        <v>25</v>
      </c>
      <c r="B26" s="2" t="s">
        <v>93</v>
      </c>
      <c r="C26" s="2" t="s">
        <v>82</v>
      </c>
      <c r="D26" s="2" t="s">
        <v>83</v>
      </c>
      <c r="E26" s="2" t="s">
        <v>94</v>
      </c>
      <c r="G26" s="2" t="str">
        <f>HYPERLINK("https://talan.bank.gov.ua/get-user-certificate/RV8DCvZd8h23MPP_efWW","Завантажити сертифікат")</f>
        <v>Завантажити сертифікат</v>
      </c>
    </row>
    <row r="27" spans="1:7" ht="28.8" x14ac:dyDescent="0.3">
      <c r="A27" s="2">
        <v>26</v>
      </c>
      <c r="B27" s="2" t="s">
        <v>95</v>
      </c>
      <c r="C27" s="2" t="s">
        <v>82</v>
      </c>
      <c r="D27" s="2" t="s">
        <v>83</v>
      </c>
      <c r="E27" s="2" t="s">
        <v>96</v>
      </c>
      <c r="G27" s="2" t="str">
        <f>HYPERLINK("https://talan.bank.gov.ua/get-user-certificate/RV8DCvbAFiYoEuCQU7ES","Завантажити сертифікат")</f>
        <v>Завантажити сертифікат</v>
      </c>
    </row>
    <row r="28" spans="1:7" ht="28.8" x14ac:dyDescent="0.3">
      <c r="A28" s="2">
        <v>27</v>
      </c>
      <c r="B28" s="2" t="s">
        <v>97</v>
      </c>
      <c r="C28" s="2" t="s">
        <v>82</v>
      </c>
      <c r="D28" s="2" t="s">
        <v>83</v>
      </c>
      <c r="E28" s="2" t="s">
        <v>98</v>
      </c>
      <c r="G28" s="2" t="str">
        <f>HYPERLINK("https://talan.bank.gov.ua/get-user-certificate/RV8DCn3Egp1_veH974Nw","Завантажити сертифікат")</f>
        <v>Завантажити сертифікат</v>
      </c>
    </row>
    <row r="29" spans="1:7" ht="28.8" x14ac:dyDescent="0.3">
      <c r="A29" s="2">
        <v>28</v>
      </c>
      <c r="B29" s="2" t="s">
        <v>99</v>
      </c>
      <c r="C29" s="2" t="s">
        <v>82</v>
      </c>
      <c r="D29" s="2" t="s">
        <v>83</v>
      </c>
      <c r="E29" s="2" t="s">
        <v>100</v>
      </c>
      <c r="G29" s="2" t="str">
        <f>HYPERLINK("https://talan.bank.gov.ua/get-user-certificate/RV8DCLmdQCS_VKKmlxxv","Завантажити сертифікат")</f>
        <v>Завантажити сертифікат</v>
      </c>
    </row>
    <row r="30" spans="1:7" ht="28.8" x14ac:dyDescent="0.3">
      <c r="A30" s="2">
        <v>29</v>
      </c>
      <c r="B30" s="2" t="s">
        <v>101</v>
      </c>
      <c r="C30" s="2" t="s">
        <v>82</v>
      </c>
      <c r="D30" s="2" t="s">
        <v>83</v>
      </c>
      <c r="E30" s="2" t="s">
        <v>102</v>
      </c>
      <c r="G30" s="2" t="str">
        <f>HYPERLINK("https://talan.bank.gov.ua/get-user-certificate/RV8DCBVXf4NlSeaYsLbh","Завантажити сертифікат")</f>
        <v>Завантажити сертифікат</v>
      </c>
    </row>
    <row r="31" spans="1:7" ht="28.8" x14ac:dyDescent="0.3">
      <c r="A31" s="2">
        <v>30</v>
      </c>
      <c r="B31" s="2" t="s">
        <v>103</v>
      </c>
      <c r="C31" s="2" t="s">
        <v>82</v>
      </c>
      <c r="D31" s="2" t="s">
        <v>83</v>
      </c>
      <c r="E31" s="2" t="s">
        <v>104</v>
      </c>
      <c r="G31" s="2" t="str">
        <f>HYPERLINK("https://talan.bank.gov.ua/get-user-certificate/RV8DCiQ6Esn-YT6YAK6q","Завантажити сертифікат")</f>
        <v>Завантажити сертифікат</v>
      </c>
    </row>
    <row r="32" spans="1:7" ht="28.8" x14ac:dyDescent="0.3">
      <c r="A32" s="2">
        <v>31</v>
      </c>
      <c r="B32" s="2" t="s">
        <v>105</v>
      </c>
      <c r="C32" s="2" t="s">
        <v>82</v>
      </c>
      <c r="D32" s="2" t="s">
        <v>83</v>
      </c>
      <c r="E32" s="2" t="s">
        <v>106</v>
      </c>
      <c r="G32" s="2" t="str">
        <f>HYPERLINK("https://talan.bank.gov.ua/get-user-certificate/RV8DCuQVStbyktH-kdYS","Завантажити сертифікат")</f>
        <v>Завантажити сертифікат</v>
      </c>
    </row>
    <row r="33" spans="1:7" ht="28.8" x14ac:dyDescent="0.3">
      <c r="A33" s="2">
        <v>32</v>
      </c>
      <c r="B33" s="2" t="s">
        <v>107</v>
      </c>
      <c r="C33" s="2" t="s">
        <v>82</v>
      </c>
      <c r="D33" s="2" t="s">
        <v>83</v>
      </c>
      <c r="E33" s="2" t="s">
        <v>108</v>
      </c>
      <c r="G33" s="2" t="str">
        <f>HYPERLINK("https://talan.bank.gov.ua/get-user-certificate/RV8DCEzsYZBHifPAT6Nv","Завантажити сертифікат")</f>
        <v>Завантажити сертифікат</v>
      </c>
    </row>
    <row r="34" spans="1:7" ht="43.2" x14ac:dyDescent="0.3">
      <c r="A34" s="2">
        <v>33</v>
      </c>
      <c r="B34" s="2" t="s">
        <v>109</v>
      </c>
      <c r="C34" s="2" t="s">
        <v>82</v>
      </c>
      <c r="D34" s="2" t="s">
        <v>83</v>
      </c>
      <c r="E34" s="2" t="s">
        <v>83</v>
      </c>
      <c r="G34" s="2" t="str">
        <f>HYPERLINK("https://talan.bank.gov.ua/get-user-certificate/RV8DCt28wxlzJcEZaEpi","Завантажити сертифікат")</f>
        <v>Завантажити сертифікат</v>
      </c>
    </row>
    <row r="35" spans="1:7" ht="28.8" x14ac:dyDescent="0.3">
      <c r="A35" s="2">
        <v>34</v>
      </c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114</v>
      </c>
      <c r="G35" s="2" t="str">
        <f>HYPERLINK("https://talan.bank.gov.ua/get-user-certificate/RV8DC0TkGRaniYzOJUN2","Завантажити сертифікат")</f>
        <v>Завантажити сертифікат</v>
      </c>
    </row>
    <row r="36" spans="1:7" x14ac:dyDescent="0.3">
      <c r="A36" s="2">
        <v>35</v>
      </c>
      <c r="B36" s="2" t="s">
        <v>115</v>
      </c>
      <c r="C36" s="2" t="s">
        <v>111</v>
      </c>
      <c r="D36" s="2" t="s">
        <v>112</v>
      </c>
      <c r="E36" s="2" t="s">
        <v>116</v>
      </c>
      <c r="F36" s="2" t="s">
        <v>117</v>
      </c>
      <c r="G36" s="2" t="str">
        <f>HYPERLINK("https://talan.bank.gov.ua/get-user-certificate/RV8DClAt0u__O9lc1yJx","Завантажити сертифікат")</f>
        <v>Завантажити сертифікат</v>
      </c>
    </row>
    <row r="37" spans="1:7" x14ac:dyDescent="0.3">
      <c r="A37" s="2">
        <v>36</v>
      </c>
      <c r="B37" s="2" t="s">
        <v>118</v>
      </c>
      <c r="C37" s="2" t="s">
        <v>111</v>
      </c>
      <c r="D37" s="2" t="s">
        <v>112</v>
      </c>
      <c r="E37" s="2" t="s">
        <v>119</v>
      </c>
      <c r="F37" s="2" t="s">
        <v>120</v>
      </c>
      <c r="G37" s="2" t="str">
        <f>HYPERLINK("https://talan.bank.gov.ua/get-user-certificate/RV8DCKHL4JtC8srhqhjI","Завантажити сертифікат")</f>
        <v>Завантажити сертифікат</v>
      </c>
    </row>
    <row r="38" spans="1:7" x14ac:dyDescent="0.3">
      <c r="A38" s="2">
        <v>37</v>
      </c>
      <c r="B38" s="2" t="s">
        <v>121</v>
      </c>
      <c r="C38" s="2" t="s">
        <v>111</v>
      </c>
      <c r="D38" s="2" t="s">
        <v>112</v>
      </c>
      <c r="E38" s="2" t="s">
        <v>122</v>
      </c>
      <c r="F38" s="2" t="s">
        <v>123</v>
      </c>
      <c r="G38" s="2" t="str">
        <f>HYPERLINK("https://talan.bank.gov.ua/get-user-certificate/RV8DCaJAqYyQPArcy1g5","Завантажити сертифікат")</f>
        <v>Завантажити сертифікат</v>
      </c>
    </row>
    <row r="39" spans="1:7" ht="43.2" x14ac:dyDescent="0.3">
      <c r="A39" s="2">
        <v>38</v>
      </c>
      <c r="B39" s="2" t="s">
        <v>124</v>
      </c>
      <c r="C39" s="2" t="s">
        <v>111</v>
      </c>
      <c r="D39" s="2" t="s">
        <v>112</v>
      </c>
      <c r="E39" s="2" t="s">
        <v>125</v>
      </c>
      <c r="F39" s="2" t="s">
        <v>126</v>
      </c>
      <c r="G39" s="2" t="str">
        <f>HYPERLINK("https://talan.bank.gov.ua/get-user-certificate/RV8DCEuIN9AR_S1wuLaD","Завантажити сертифікат")</f>
        <v>Завантажити сертифікат</v>
      </c>
    </row>
    <row r="40" spans="1:7" ht="57.6" x14ac:dyDescent="0.3">
      <c r="A40" s="2">
        <v>39</v>
      </c>
      <c r="B40" s="2" t="s">
        <v>127</v>
      </c>
      <c r="C40" s="2" t="s">
        <v>111</v>
      </c>
      <c r="D40" s="2" t="s">
        <v>112</v>
      </c>
      <c r="E40" s="2" t="s">
        <v>128</v>
      </c>
      <c r="F40" s="2" t="s">
        <v>129</v>
      </c>
      <c r="G40" s="2" t="str">
        <f>HYPERLINK("https://talan.bank.gov.ua/get-user-certificate/RV8DCi5zU-jTgNd_UhPD","Завантажити сертифікат")</f>
        <v>Завантажити сертифікат</v>
      </c>
    </row>
    <row r="41" spans="1:7" ht="43.2" x14ac:dyDescent="0.3">
      <c r="A41" s="2">
        <v>40</v>
      </c>
      <c r="B41" s="2" t="s">
        <v>130</v>
      </c>
      <c r="C41" s="2" t="s">
        <v>131</v>
      </c>
      <c r="D41" s="2" t="s">
        <v>132</v>
      </c>
      <c r="E41" s="2" t="s">
        <v>133</v>
      </c>
      <c r="F41" s="2" t="s">
        <v>134</v>
      </c>
      <c r="G41" s="2" t="str">
        <f>HYPERLINK("https://talan.bank.gov.ua/get-user-certificate/RV8DC39bF2x2aTiXrGGD","Завантажити сертифікат")</f>
        <v>Завантажити сертифікат</v>
      </c>
    </row>
    <row r="42" spans="1:7" ht="43.2" x14ac:dyDescent="0.3">
      <c r="A42" s="2">
        <v>41</v>
      </c>
      <c r="B42" s="2" t="s">
        <v>135</v>
      </c>
      <c r="C42" s="2" t="s">
        <v>131</v>
      </c>
      <c r="D42" s="2" t="s">
        <v>132</v>
      </c>
      <c r="E42" s="2" t="s">
        <v>136</v>
      </c>
      <c r="F42" s="2" t="s">
        <v>137</v>
      </c>
      <c r="G42" s="2" t="str">
        <f>HYPERLINK("https://talan.bank.gov.ua/get-user-certificate/RV8DCECVbGJ61syh8y6B","Завантажити сертифікат")</f>
        <v>Завантажити сертифікат</v>
      </c>
    </row>
    <row r="43" spans="1:7" x14ac:dyDescent="0.3">
      <c r="A43" s="2">
        <v>42</v>
      </c>
      <c r="B43" s="2" t="s">
        <v>138</v>
      </c>
      <c r="C43" s="2" t="s">
        <v>139</v>
      </c>
      <c r="D43" s="2" t="s">
        <v>140</v>
      </c>
      <c r="E43" s="2" t="s">
        <v>141</v>
      </c>
      <c r="F43" s="2" t="s">
        <v>142</v>
      </c>
      <c r="G43" s="2" t="str">
        <f>HYPERLINK("https://talan.bank.gov.ua/get-user-certificate/RV8DCcM0oPSOX-DyFIxx","Завантажити сертифікат")</f>
        <v>Завантажити сертифікат</v>
      </c>
    </row>
    <row r="44" spans="1:7" ht="28.8" x14ac:dyDescent="0.3">
      <c r="A44" s="2">
        <v>43</v>
      </c>
      <c r="B44" s="2" t="s">
        <v>143</v>
      </c>
      <c r="C44" s="2" t="s">
        <v>144</v>
      </c>
      <c r="D44" s="2" t="s">
        <v>145</v>
      </c>
      <c r="E44" s="2" t="s">
        <v>146</v>
      </c>
      <c r="F44" s="2" t="s">
        <v>147</v>
      </c>
      <c r="G44" s="2" t="str">
        <f>HYPERLINK("https://talan.bank.gov.ua/get-user-certificate/RV8DC9azM4s0YFYPO4WA","Завантажити сертифікат")</f>
        <v>Завантажити сертифікат</v>
      </c>
    </row>
    <row r="45" spans="1:7" ht="28.8" x14ac:dyDescent="0.3">
      <c r="A45" s="2">
        <v>44</v>
      </c>
      <c r="B45" s="2" t="s">
        <v>148</v>
      </c>
      <c r="C45" s="2" t="s">
        <v>144</v>
      </c>
      <c r="D45" s="2" t="s">
        <v>145</v>
      </c>
      <c r="E45" s="2" t="s">
        <v>149</v>
      </c>
      <c r="F45" s="2" t="s">
        <v>150</v>
      </c>
      <c r="G45" s="2" t="str">
        <f>HYPERLINK("https://talan.bank.gov.ua/get-user-certificate/RV8DC0IaDZxHxohOVyuU","Завантажити сертифікат")</f>
        <v>Завантажити сертифікат</v>
      </c>
    </row>
    <row r="46" spans="1:7" x14ac:dyDescent="0.3">
      <c r="A46" s="2">
        <v>45</v>
      </c>
      <c r="B46" s="2" t="s">
        <v>151</v>
      </c>
      <c r="C46" s="2" t="s">
        <v>152</v>
      </c>
      <c r="D46" s="2" t="s">
        <v>153</v>
      </c>
      <c r="E46" s="2" t="s">
        <v>154</v>
      </c>
      <c r="F46" s="2" t="s">
        <v>155</v>
      </c>
      <c r="G46" s="2" t="str">
        <f>HYPERLINK("https://talan.bank.gov.ua/get-user-certificate/RV8DCn_UEW7bYJs2Ou1x","Завантажити сертифікат")</f>
        <v>Завантажити сертифікат</v>
      </c>
    </row>
    <row r="47" spans="1:7" ht="28.8" x14ac:dyDescent="0.3">
      <c r="A47" s="2">
        <v>46</v>
      </c>
      <c r="B47" s="2" t="s">
        <v>156</v>
      </c>
      <c r="C47" s="2" t="s">
        <v>152</v>
      </c>
      <c r="D47" s="2" t="s">
        <v>153</v>
      </c>
      <c r="E47" s="2" t="s">
        <v>157</v>
      </c>
      <c r="F47" s="2" t="s">
        <v>158</v>
      </c>
      <c r="G47" s="2" t="str">
        <f>HYPERLINK("https://talan.bank.gov.ua/get-user-certificate/RV8DCeNffv8UxkGsGw6Z","Завантажити сертифікат")</f>
        <v>Завантажити сертифікат</v>
      </c>
    </row>
    <row r="48" spans="1:7" ht="43.2" x14ac:dyDescent="0.3">
      <c r="A48" s="2">
        <v>47</v>
      </c>
      <c r="B48" s="2" t="s">
        <v>159</v>
      </c>
      <c r="C48" s="2" t="s">
        <v>160</v>
      </c>
      <c r="D48" s="2" t="s">
        <v>153</v>
      </c>
      <c r="E48" s="2" t="s">
        <v>161</v>
      </c>
      <c r="F48" s="2" t="s">
        <v>162</v>
      </c>
      <c r="G48" s="2" t="str">
        <f>HYPERLINK("https://talan.bank.gov.ua/get-user-certificate/RV8DChBkMWsCUF1QHiKm","Завантажити сертифікат")</f>
        <v>Завантажити сертифікат</v>
      </c>
    </row>
    <row r="49" spans="1:7" x14ac:dyDescent="0.3">
      <c r="A49" s="2">
        <v>48</v>
      </c>
      <c r="B49" s="2" t="s">
        <v>163</v>
      </c>
      <c r="C49" s="2" t="s">
        <v>160</v>
      </c>
      <c r="D49" s="2" t="s">
        <v>153</v>
      </c>
      <c r="E49" s="2" t="s">
        <v>164</v>
      </c>
      <c r="F49" s="2" t="s">
        <v>165</v>
      </c>
      <c r="G49" s="2" t="str">
        <f>HYPERLINK("https://talan.bank.gov.ua/get-user-certificate/RV8DCKGQNuVu1hcCEQbZ","Завантажити сертифікат")</f>
        <v>Завантажити сертифікат</v>
      </c>
    </row>
    <row r="50" spans="1:7" x14ac:dyDescent="0.3">
      <c r="A50" s="2">
        <v>49</v>
      </c>
      <c r="B50" s="2" t="s">
        <v>166</v>
      </c>
      <c r="C50" s="2" t="s">
        <v>167</v>
      </c>
      <c r="D50" s="2" t="s">
        <v>168</v>
      </c>
      <c r="E50" s="2" t="s">
        <v>169</v>
      </c>
      <c r="F50" s="2" t="s">
        <v>170</v>
      </c>
      <c r="G50" s="2" t="str">
        <f>HYPERLINK("https://talan.bank.gov.ua/get-user-certificate/RV8DCdtHHQNpsZesOrln","Завантажити сертифікат")</f>
        <v>Завантажити сертифікат</v>
      </c>
    </row>
    <row r="51" spans="1:7" ht="28.8" x14ac:dyDescent="0.3">
      <c r="A51" s="2">
        <v>50</v>
      </c>
      <c r="B51" s="2" t="s">
        <v>171</v>
      </c>
      <c r="C51" s="2" t="s">
        <v>167</v>
      </c>
      <c r="D51" s="2" t="s">
        <v>168</v>
      </c>
      <c r="E51" s="2" t="s">
        <v>172</v>
      </c>
      <c r="F51" s="2" t="s">
        <v>173</v>
      </c>
      <c r="G51" s="2" t="str">
        <f>HYPERLINK("https://talan.bank.gov.ua/get-user-certificate/RV8DCslD2iKAHt5GC_8R","Завантажити сертифікат")</f>
        <v>Завантажити сертифікат</v>
      </c>
    </row>
    <row r="52" spans="1:7" ht="28.8" x14ac:dyDescent="0.3">
      <c r="A52" s="2">
        <v>51</v>
      </c>
      <c r="B52" s="2" t="s">
        <v>174</v>
      </c>
      <c r="C52" s="2" t="s">
        <v>167</v>
      </c>
      <c r="D52" s="2" t="s">
        <v>168</v>
      </c>
      <c r="E52" s="2" t="s">
        <v>175</v>
      </c>
      <c r="F52" s="2" t="s">
        <v>176</v>
      </c>
      <c r="G52" s="2" t="str">
        <f>HYPERLINK("https://talan.bank.gov.ua/get-user-certificate/RV8DCxQ4XbN75tyn5JFj","Завантажити сертифікат")</f>
        <v>Завантажити сертифікат</v>
      </c>
    </row>
    <row r="53" spans="1:7" x14ac:dyDescent="0.3">
      <c r="A53" s="2">
        <v>52</v>
      </c>
      <c r="B53" s="2" t="s">
        <v>177</v>
      </c>
      <c r="C53" s="2" t="s">
        <v>167</v>
      </c>
      <c r="D53" s="2" t="s">
        <v>168</v>
      </c>
      <c r="E53" s="2" t="s">
        <v>178</v>
      </c>
      <c r="F53" s="2" t="s">
        <v>179</v>
      </c>
      <c r="G53" s="2" t="str">
        <f>HYPERLINK("https://talan.bank.gov.ua/get-user-certificate/RV8DC1CqlC0b8mVCetBo","Завантажити сертифікат")</f>
        <v>Завантажити сертифікат</v>
      </c>
    </row>
    <row r="54" spans="1:7" ht="28.8" x14ac:dyDescent="0.3">
      <c r="A54" s="2">
        <v>53</v>
      </c>
      <c r="B54" s="2" t="s">
        <v>180</v>
      </c>
      <c r="C54" s="2" t="s">
        <v>181</v>
      </c>
      <c r="D54" s="2" t="s">
        <v>182</v>
      </c>
      <c r="E54" s="2" t="s">
        <v>183</v>
      </c>
      <c r="F54" s="2" t="s">
        <v>184</v>
      </c>
      <c r="G54" s="2" t="str">
        <f>HYPERLINK("https://talan.bank.gov.ua/get-user-certificate/RV8DCGbwx6j0zPnTMXQw","Завантажити сертифікат")</f>
        <v>Завантажити сертифікат</v>
      </c>
    </row>
    <row r="55" spans="1:7" x14ac:dyDescent="0.3">
      <c r="A55" s="2">
        <v>54</v>
      </c>
      <c r="B55" s="2" t="s">
        <v>185</v>
      </c>
      <c r="C55" s="2" t="s">
        <v>186</v>
      </c>
      <c r="D55" s="2" t="s">
        <v>187</v>
      </c>
      <c r="E55" s="2" t="s">
        <v>188</v>
      </c>
      <c r="F55" s="2" t="s">
        <v>189</v>
      </c>
      <c r="G55" s="2" t="str">
        <f>HYPERLINK("https://talan.bank.gov.ua/get-user-certificate/RV8DCV-6dLgesx4n_nv4","Завантажити сертифікат")</f>
        <v>Завантажити сертифікат</v>
      </c>
    </row>
    <row r="56" spans="1:7" ht="28.8" x14ac:dyDescent="0.3">
      <c r="A56" s="2">
        <v>55</v>
      </c>
      <c r="B56" s="2" t="s">
        <v>190</v>
      </c>
      <c r="C56" s="2" t="s">
        <v>191</v>
      </c>
      <c r="D56" s="2" t="s">
        <v>192</v>
      </c>
      <c r="E56" s="2" t="s">
        <v>193</v>
      </c>
      <c r="F56" s="2" t="s">
        <v>194</v>
      </c>
      <c r="G56" s="2" t="str">
        <f>HYPERLINK("https://talan.bank.gov.ua/get-user-certificate/RV8DCIxzZ_nZDlvFdxhy","Завантажити сертифікат")</f>
        <v>Завантажити сертифікат</v>
      </c>
    </row>
    <row r="57" spans="1:7" ht="28.8" x14ac:dyDescent="0.3">
      <c r="A57" s="2">
        <v>56</v>
      </c>
      <c r="B57" s="2" t="s">
        <v>195</v>
      </c>
      <c r="C57" s="2" t="s">
        <v>191</v>
      </c>
      <c r="D57" s="2" t="s">
        <v>192</v>
      </c>
      <c r="E57" s="2" t="s">
        <v>196</v>
      </c>
      <c r="F57" s="2" t="s">
        <v>197</v>
      </c>
      <c r="G57" s="2" t="str">
        <f>HYPERLINK("https://talan.bank.gov.ua/get-user-certificate/RV8DCp9uCLZltq1ND1TZ","Завантажити сертифікат")</f>
        <v>Завантажити сертифікат</v>
      </c>
    </row>
    <row r="58" spans="1:7" x14ac:dyDescent="0.3">
      <c r="A58" s="2">
        <v>57</v>
      </c>
      <c r="B58" s="2" t="s">
        <v>198</v>
      </c>
      <c r="C58" s="2" t="s">
        <v>199</v>
      </c>
      <c r="D58" s="2" t="s">
        <v>200</v>
      </c>
      <c r="E58" s="2" t="s">
        <v>201</v>
      </c>
      <c r="F58" s="2" t="s">
        <v>202</v>
      </c>
      <c r="G58" s="2" t="str">
        <f>HYPERLINK("https://talan.bank.gov.ua/get-user-certificate/RV8DChsaS0zWUCJPW534","Завантажити сертифікат")</f>
        <v>Завантажити сертифікат</v>
      </c>
    </row>
    <row r="59" spans="1:7" x14ac:dyDescent="0.3">
      <c r="A59" s="2">
        <v>58</v>
      </c>
      <c r="B59" s="2" t="s">
        <v>203</v>
      </c>
      <c r="C59" s="2" t="s">
        <v>199</v>
      </c>
      <c r="D59" s="2" t="s">
        <v>200</v>
      </c>
      <c r="E59" s="2" t="s">
        <v>204</v>
      </c>
      <c r="F59" s="2" t="s">
        <v>205</v>
      </c>
      <c r="G59" s="2" t="str">
        <f>HYPERLINK("https://talan.bank.gov.ua/get-user-certificate/RV8DCwQE2rnR4BtEXjS-","Завантажити сертифікат")</f>
        <v>Завантажити сертифікат</v>
      </c>
    </row>
    <row r="60" spans="1:7" x14ac:dyDescent="0.3">
      <c r="A60" s="2">
        <v>59</v>
      </c>
      <c r="B60" s="2" t="s">
        <v>206</v>
      </c>
      <c r="C60" s="2" t="s">
        <v>207</v>
      </c>
      <c r="D60" s="2" t="s">
        <v>208</v>
      </c>
      <c r="E60" s="2" t="s">
        <v>209</v>
      </c>
      <c r="F60" s="2" t="s">
        <v>210</v>
      </c>
      <c r="G60" s="2" t="str">
        <f>HYPERLINK("https://talan.bank.gov.ua/get-user-certificate/RV8DC4SwNSTXFPP3JLFE","Завантажити сертифікат")</f>
        <v>Завантажити сертифікат</v>
      </c>
    </row>
    <row r="61" spans="1:7" ht="28.8" x14ac:dyDescent="0.3">
      <c r="A61" s="2">
        <v>60</v>
      </c>
      <c r="B61" s="2" t="s">
        <v>211</v>
      </c>
      <c r="C61" s="2" t="s">
        <v>212</v>
      </c>
      <c r="D61" s="2" t="s">
        <v>213</v>
      </c>
      <c r="E61" s="2" t="s">
        <v>214</v>
      </c>
      <c r="F61" s="2" t="s">
        <v>215</v>
      </c>
      <c r="G61" s="2" t="str">
        <f>HYPERLINK("https://talan.bank.gov.ua/get-user-certificate/RV8DCK4i9UOCcvj3b7hh","Завантажити сертифікат")</f>
        <v>Завантажити сертифікат</v>
      </c>
    </row>
    <row r="62" spans="1:7" ht="28.8" x14ac:dyDescent="0.3">
      <c r="A62" s="2">
        <v>61</v>
      </c>
      <c r="B62" s="2" t="s">
        <v>216</v>
      </c>
      <c r="C62" s="2" t="s">
        <v>212</v>
      </c>
      <c r="D62" s="2" t="s">
        <v>213</v>
      </c>
      <c r="E62" s="2" t="s">
        <v>217</v>
      </c>
      <c r="F62" s="2" t="s">
        <v>218</v>
      </c>
      <c r="G62" s="2" t="str">
        <f>HYPERLINK("https://talan.bank.gov.ua/get-user-certificate/RV8DCeGMSjHFdQBOoH4v","Завантажити сертифікат")</f>
        <v>Завантажити сертифікат</v>
      </c>
    </row>
    <row r="63" spans="1:7" ht="28.8" x14ac:dyDescent="0.3">
      <c r="A63" s="2">
        <v>62</v>
      </c>
      <c r="B63" s="2" t="s">
        <v>219</v>
      </c>
      <c r="C63" s="2" t="s">
        <v>212</v>
      </c>
      <c r="D63" s="2" t="s">
        <v>213</v>
      </c>
      <c r="E63" s="2" t="s">
        <v>220</v>
      </c>
      <c r="F63" s="2" t="s">
        <v>221</v>
      </c>
      <c r="G63" s="2" t="str">
        <f>HYPERLINK("https://talan.bank.gov.ua/get-user-certificate/RV8DCfm5HUqUb-L3JryR","Завантажити сертифікат")</f>
        <v>Завантажити сертифікат</v>
      </c>
    </row>
    <row r="64" spans="1:7" ht="28.8" x14ac:dyDescent="0.3">
      <c r="A64" s="2">
        <v>63</v>
      </c>
      <c r="B64" s="2" t="s">
        <v>222</v>
      </c>
      <c r="C64" s="2" t="s">
        <v>212</v>
      </c>
      <c r="D64" s="2" t="s">
        <v>213</v>
      </c>
      <c r="E64" s="2" t="s">
        <v>223</v>
      </c>
      <c r="F64" s="2" t="s">
        <v>224</v>
      </c>
      <c r="G64" s="2" t="str">
        <f>HYPERLINK("https://talan.bank.gov.ua/get-user-certificate/RV8DCEzC2dE4Yp7ZrYUz","Завантажити сертифікат")</f>
        <v>Завантажити сертифікат</v>
      </c>
    </row>
    <row r="65" spans="1:7" ht="28.8" x14ac:dyDescent="0.3">
      <c r="A65" s="2">
        <v>64</v>
      </c>
      <c r="B65" s="2" t="s">
        <v>225</v>
      </c>
      <c r="C65" s="2" t="s">
        <v>226</v>
      </c>
      <c r="D65" s="2" t="s">
        <v>227</v>
      </c>
      <c r="E65" s="2" t="s">
        <v>228</v>
      </c>
      <c r="F65" s="2" t="s">
        <v>229</v>
      </c>
      <c r="G65" s="2" t="str">
        <f>HYPERLINK("https://talan.bank.gov.ua/get-user-certificate/RV8DCY_wE0NxMNw1RjOT","Завантажити сертифікат")</f>
        <v>Завантажити сертифікат</v>
      </c>
    </row>
    <row r="66" spans="1:7" ht="28.8" x14ac:dyDescent="0.3">
      <c r="A66" s="2">
        <v>65</v>
      </c>
      <c r="B66" s="2" t="s">
        <v>230</v>
      </c>
      <c r="C66" s="2" t="s">
        <v>226</v>
      </c>
      <c r="D66" s="2" t="s">
        <v>227</v>
      </c>
      <c r="E66" s="2" t="s">
        <v>231</v>
      </c>
      <c r="F66" s="2" t="s">
        <v>232</v>
      </c>
      <c r="G66" s="2" t="str">
        <f>HYPERLINK("https://talan.bank.gov.ua/get-user-certificate/RV8DCt8aRRqhKl-pYV28","Завантажити сертифікат")</f>
        <v>Завантажити сертифікат</v>
      </c>
    </row>
    <row r="67" spans="1:7" ht="28.8" x14ac:dyDescent="0.3">
      <c r="A67" s="2">
        <v>66</v>
      </c>
      <c r="B67" s="2" t="s">
        <v>233</v>
      </c>
      <c r="C67" s="2" t="s">
        <v>226</v>
      </c>
      <c r="D67" s="2" t="s">
        <v>227</v>
      </c>
      <c r="E67" s="2" t="s">
        <v>234</v>
      </c>
      <c r="F67" s="2" t="s">
        <v>235</v>
      </c>
      <c r="G67" s="2" t="str">
        <f>HYPERLINK("https://talan.bank.gov.ua/get-user-certificate/RV8DCDs7nu3uwfXbk4x2","Завантажити сертифікат")</f>
        <v>Завантажити сертифікат</v>
      </c>
    </row>
    <row r="68" spans="1:7" ht="28.8" x14ac:dyDescent="0.3">
      <c r="A68" s="2">
        <v>67</v>
      </c>
      <c r="B68" s="2" t="s">
        <v>236</v>
      </c>
      <c r="C68" s="2" t="s">
        <v>226</v>
      </c>
      <c r="D68" s="2" t="s">
        <v>227</v>
      </c>
      <c r="E68" s="2" t="s">
        <v>237</v>
      </c>
      <c r="F68" s="2" t="s">
        <v>238</v>
      </c>
      <c r="G68" s="2" t="str">
        <f>HYPERLINK("https://talan.bank.gov.ua/get-user-certificate/RV8DCb4HFerCsQYOX9K9","Завантажити сертифікат")</f>
        <v>Завантажити сертифікат</v>
      </c>
    </row>
    <row r="69" spans="1:7" ht="28.8" x14ac:dyDescent="0.3">
      <c r="A69" s="2">
        <v>68</v>
      </c>
      <c r="B69" s="2" t="s">
        <v>239</v>
      </c>
      <c r="C69" s="2" t="s">
        <v>240</v>
      </c>
      <c r="D69" s="2" t="s">
        <v>241</v>
      </c>
      <c r="E69" s="2" t="s">
        <v>242</v>
      </c>
      <c r="F69" s="2" t="s">
        <v>243</v>
      </c>
      <c r="G69" s="2" t="str">
        <f>HYPERLINK("https://talan.bank.gov.ua/get-user-certificate/RV8DCGb5axTwstjmDThr","Завантажити сертифікат")</f>
        <v>Завантажити сертифікат</v>
      </c>
    </row>
    <row r="70" spans="1:7" ht="28.8" x14ac:dyDescent="0.3">
      <c r="A70" s="2">
        <v>69</v>
      </c>
      <c r="B70" s="2" t="s">
        <v>244</v>
      </c>
      <c r="C70" s="2" t="s">
        <v>245</v>
      </c>
      <c r="D70" s="2" t="s">
        <v>246</v>
      </c>
      <c r="E70" s="2" t="s">
        <v>247</v>
      </c>
      <c r="F70" s="2" t="s">
        <v>248</v>
      </c>
      <c r="G70" s="2" t="str">
        <f>HYPERLINK("https://talan.bank.gov.ua/get-user-certificate/RV8DCLFFtd2-vjsOXYot","Завантажити сертифікат")</f>
        <v>Завантажити сертифікат</v>
      </c>
    </row>
    <row r="71" spans="1:7" ht="28.8" x14ac:dyDescent="0.3">
      <c r="A71" s="2">
        <v>70</v>
      </c>
      <c r="B71" s="2" t="s">
        <v>249</v>
      </c>
      <c r="C71" s="2" t="s">
        <v>250</v>
      </c>
      <c r="D71" s="2" t="s">
        <v>246</v>
      </c>
      <c r="E71" s="2" t="s">
        <v>251</v>
      </c>
      <c r="F71" s="2" t="s">
        <v>252</v>
      </c>
      <c r="G71" s="2" t="str">
        <f>HYPERLINK("https://talan.bank.gov.ua/get-user-certificate/RV8DCmXwq7AYXSuPmInC","Завантажити сертифікат")</f>
        <v>Завантажити сертифікат</v>
      </c>
    </row>
    <row r="72" spans="1:7" ht="43.2" x14ac:dyDescent="0.3">
      <c r="A72" s="2">
        <v>71</v>
      </c>
      <c r="B72" s="2" t="s">
        <v>253</v>
      </c>
      <c r="C72" s="2" t="s">
        <v>254</v>
      </c>
      <c r="D72" s="2" t="s">
        <v>255</v>
      </c>
      <c r="E72" s="2" t="s">
        <v>256</v>
      </c>
      <c r="F72" s="2" t="s">
        <v>257</v>
      </c>
      <c r="G72" s="2" t="str">
        <f>HYPERLINK("https://talan.bank.gov.ua/get-user-certificate/RV8DC6iuK1dGADXxmWrf","Завантажити сертифікат")</f>
        <v>Завантажити сертифікат</v>
      </c>
    </row>
    <row r="73" spans="1:7" ht="43.2" x14ac:dyDescent="0.3">
      <c r="A73" s="2">
        <v>72</v>
      </c>
      <c r="B73" s="2" t="s">
        <v>258</v>
      </c>
      <c r="C73" s="2" t="s">
        <v>259</v>
      </c>
      <c r="D73" s="2" t="s">
        <v>260</v>
      </c>
      <c r="E73" s="2" t="s">
        <v>261</v>
      </c>
      <c r="F73" s="2" t="s">
        <v>262</v>
      </c>
      <c r="G73" s="2" t="str">
        <f>HYPERLINK("https://talan.bank.gov.ua/get-user-certificate/RV8DCDvPpeZssOIwBkNo","Завантажити сертифікат")</f>
        <v>Завантажити сертифікат</v>
      </c>
    </row>
    <row r="74" spans="1:7" x14ac:dyDescent="0.3">
      <c r="A74" s="2">
        <v>73</v>
      </c>
      <c r="B74" s="2" t="s">
        <v>263</v>
      </c>
      <c r="C74" s="2" t="s">
        <v>259</v>
      </c>
      <c r="D74" s="2" t="s">
        <v>260</v>
      </c>
      <c r="E74" s="2" t="s">
        <v>264</v>
      </c>
      <c r="F74" s="2" t="s">
        <v>265</v>
      </c>
      <c r="G74" s="2" t="str">
        <f>HYPERLINK("https://talan.bank.gov.ua/get-user-certificate/RV8DCSCSkB8pQUpm-WKr","Завантажити сертифікат")</f>
        <v>Завантажити сертифікат</v>
      </c>
    </row>
    <row r="75" spans="1:7" x14ac:dyDescent="0.3">
      <c r="A75" s="2">
        <v>74</v>
      </c>
      <c r="B75" s="2" t="s">
        <v>266</v>
      </c>
      <c r="C75" s="2" t="s">
        <v>259</v>
      </c>
      <c r="D75" s="2" t="s">
        <v>260</v>
      </c>
      <c r="E75" s="2" t="s">
        <v>267</v>
      </c>
      <c r="F75" s="2" t="s">
        <v>268</v>
      </c>
      <c r="G75" s="2" t="str">
        <f>HYPERLINK("https://talan.bank.gov.ua/get-user-certificate/RV8DCrlCAaJDuGol8wd5","Завантажити сертифікат")</f>
        <v>Завантажити сертифікат</v>
      </c>
    </row>
    <row r="76" spans="1:7" x14ac:dyDescent="0.3">
      <c r="A76" s="2">
        <v>75</v>
      </c>
      <c r="B76" s="2" t="s">
        <v>269</v>
      </c>
      <c r="C76" s="2" t="s">
        <v>259</v>
      </c>
      <c r="D76" s="2" t="s">
        <v>260</v>
      </c>
      <c r="E76" s="2" t="s">
        <v>270</v>
      </c>
      <c r="F76" s="2" t="s">
        <v>271</v>
      </c>
      <c r="G76" s="2" t="str">
        <f>HYPERLINK("https://talan.bank.gov.ua/get-user-certificate/RV8DCn-NkPQtVq8C9BjZ","Завантажити сертифікат")</f>
        <v>Завантажити сертифікат</v>
      </c>
    </row>
    <row r="77" spans="1:7" x14ac:dyDescent="0.3">
      <c r="A77" s="2">
        <v>76</v>
      </c>
      <c r="B77" s="2" t="s">
        <v>272</v>
      </c>
      <c r="C77" s="2" t="s">
        <v>259</v>
      </c>
      <c r="D77" s="2" t="s">
        <v>260</v>
      </c>
      <c r="E77" s="2" t="s">
        <v>273</v>
      </c>
      <c r="F77" s="2" t="s">
        <v>274</v>
      </c>
      <c r="G77" s="2" t="str">
        <f>HYPERLINK("https://talan.bank.gov.ua/get-user-certificate/RV8DCPzRsaahqlYoAZYT","Завантажити сертифікат")</f>
        <v>Завантажити сертифікат</v>
      </c>
    </row>
    <row r="78" spans="1:7" ht="28.8" x14ac:dyDescent="0.3">
      <c r="A78" s="2">
        <v>77</v>
      </c>
      <c r="B78" s="2" t="s">
        <v>275</v>
      </c>
      <c r="C78" s="2" t="s">
        <v>259</v>
      </c>
      <c r="D78" s="2" t="s">
        <v>260</v>
      </c>
      <c r="E78" s="2" t="s">
        <v>276</v>
      </c>
      <c r="F78" s="2" t="s">
        <v>277</v>
      </c>
      <c r="G78" s="2" t="str">
        <f>HYPERLINK("https://talan.bank.gov.ua/get-user-certificate/RV8DCQ7RETHb3JR5NRpa","Завантажити сертифікат")</f>
        <v>Завантажити сертифікат</v>
      </c>
    </row>
    <row r="79" spans="1:7" ht="28.8" x14ac:dyDescent="0.3">
      <c r="A79" s="2">
        <v>78</v>
      </c>
      <c r="B79" s="2" t="s">
        <v>278</v>
      </c>
      <c r="C79" s="2" t="s">
        <v>279</v>
      </c>
      <c r="D79" s="2" t="s">
        <v>280</v>
      </c>
      <c r="E79" s="2" t="s">
        <v>281</v>
      </c>
      <c r="F79" s="2" t="s">
        <v>282</v>
      </c>
      <c r="G79" s="2" t="str">
        <f>HYPERLINK("https://talan.bank.gov.ua/get-user-certificate/RV8DC9p6gkXakCbINnml","Завантажити сертифікат")</f>
        <v>Завантажити сертифікат</v>
      </c>
    </row>
    <row r="80" spans="1:7" ht="28.8" x14ac:dyDescent="0.3">
      <c r="A80" s="2">
        <v>79</v>
      </c>
      <c r="B80" s="2" t="s">
        <v>283</v>
      </c>
      <c r="C80" s="2" t="s">
        <v>279</v>
      </c>
      <c r="D80" s="2" t="s">
        <v>280</v>
      </c>
      <c r="E80" s="2" t="s">
        <v>284</v>
      </c>
      <c r="F80" s="2" t="s">
        <v>285</v>
      </c>
      <c r="G80" s="2" t="str">
        <f>HYPERLINK("https://talan.bank.gov.ua/get-user-certificate/RV8DC6E6dG0Nqzg8c2u6","Завантажити сертифікат")</f>
        <v>Завантажити сертифікат</v>
      </c>
    </row>
    <row r="81" spans="1:7" ht="28.8" x14ac:dyDescent="0.3">
      <c r="A81" s="2">
        <v>80</v>
      </c>
      <c r="B81" s="2" t="s">
        <v>286</v>
      </c>
      <c r="C81" s="2" t="s">
        <v>279</v>
      </c>
      <c r="D81" s="2" t="s">
        <v>280</v>
      </c>
      <c r="E81" s="2" t="s">
        <v>287</v>
      </c>
      <c r="F81" s="2" t="s">
        <v>288</v>
      </c>
      <c r="G81" s="2" t="str">
        <f>HYPERLINK("https://talan.bank.gov.ua/get-user-certificate/RV8DC8GNoLkyZI-E4Du_","Завантажити сертифікат")</f>
        <v>Завантажити сертифікат</v>
      </c>
    </row>
    <row r="82" spans="1:7" ht="28.8" x14ac:dyDescent="0.3">
      <c r="A82" s="2">
        <v>81</v>
      </c>
      <c r="B82" s="2" t="s">
        <v>289</v>
      </c>
      <c r="C82" s="2" t="s">
        <v>279</v>
      </c>
      <c r="D82" s="2" t="s">
        <v>280</v>
      </c>
      <c r="E82" s="2" t="s">
        <v>290</v>
      </c>
      <c r="F82" s="2" t="s">
        <v>291</v>
      </c>
      <c r="G82" s="2" t="str">
        <f>HYPERLINK("https://talan.bank.gov.ua/get-user-certificate/RV8DC0rqpNyl0wk_HB9b","Завантажити сертифікат")</f>
        <v>Завантажити сертифікат</v>
      </c>
    </row>
    <row r="83" spans="1:7" ht="28.8" x14ac:dyDescent="0.3">
      <c r="A83" s="2">
        <v>82</v>
      </c>
      <c r="B83" s="2" t="s">
        <v>292</v>
      </c>
      <c r="C83" s="2" t="s">
        <v>279</v>
      </c>
      <c r="D83" s="2" t="s">
        <v>280</v>
      </c>
      <c r="E83" s="2" t="s">
        <v>293</v>
      </c>
      <c r="F83" s="2" t="s">
        <v>294</v>
      </c>
      <c r="G83" s="2" t="str">
        <f>HYPERLINK("https://talan.bank.gov.ua/get-user-certificate/RV8DCwSvtMl0wlScbACv","Завантажити сертифікат")</f>
        <v>Завантажити сертифікат</v>
      </c>
    </row>
    <row r="84" spans="1:7" ht="28.8" x14ac:dyDescent="0.3">
      <c r="A84" s="2">
        <v>83</v>
      </c>
      <c r="B84" s="2" t="s">
        <v>295</v>
      </c>
      <c r="C84" s="2" t="s">
        <v>279</v>
      </c>
      <c r="D84" s="2" t="s">
        <v>280</v>
      </c>
      <c r="E84" s="2" t="s">
        <v>296</v>
      </c>
      <c r="F84" s="2" t="s">
        <v>297</v>
      </c>
      <c r="G84" s="2" t="str">
        <f>HYPERLINK("https://talan.bank.gov.ua/get-user-certificate/RV8DCw5-r-oAAqefHjXT","Завантажити сертифікат")</f>
        <v>Завантажити сертифікат</v>
      </c>
    </row>
    <row r="85" spans="1:7" ht="28.8" x14ac:dyDescent="0.3">
      <c r="A85" s="2">
        <v>84</v>
      </c>
      <c r="B85" s="2" t="s">
        <v>298</v>
      </c>
      <c r="C85" s="2" t="s">
        <v>279</v>
      </c>
      <c r="D85" s="2" t="s">
        <v>280</v>
      </c>
      <c r="E85" s="2" t="s">
        <v>299</v>
      </c>
      <c r="F85" s="2" t="s">
        <v>300</v>
      </c>
      <c r="G85" s="2" t="str">
        <f>HYPERLINK("https://talan.bank.gov.ua/get-user-certificate/RV8DCSEmN8iux7s0JKc_","Завантажити сертифікат")</f>
        <v>Завантажити сертифікат</v>
      </c>
    </row>
    <row r="86" spans="1:7" ht="43.2" x14ac:dyDescent="0.3">
      <c r="A86" s="2">
        <v>85</v>
      </c>
      <c r="B86" s="2" t="s">
        <v>301</v>
      </c>
      <c r="C86" s="2" t="s">
        <v>302</v>
      </c>
      <c r="D86" s="2" t="s">
        <v>303</v>
      </c>
      <c r="E86" s="2" t="s">
        <v>304</v>
      </c>
      <c r="F86" s="2" t="s">
        <v>305</v>
      </c>
      <c r="G86" s="2" t="str">
        <f>HYPERLINK("https://talan.bank.gov.ua/get-user-certificate/RV8DCIeYUOMtQFbZ99_p","Завантажити сертифікат")</f>
        <v>Завантажити сертифікат</v>
      </c>
    </row>
    <row r="87" spans="1:7" x14ac:dyDescent="0.3">
      <c r="A87" s="2">
        <v>86</v>
      </c>
      <c r="B87" s="2" t="s">
        <v>306</v>
      </c>
      <c r="C87" s="2" t="s">
        <v>307</v>
      </c>
      <c r="D87" s="2" t="s">
        <v>308</v>
      </c>
      <c r="E87" s="2" t="s">
        <v>309</v>
      </c>
      <c r="F87" s="2" t="s">
        <v>310</v>
      </c>
      <c r="G87" s="2" t="str">
        <f>HYPERLINK("https://talan.bank.gov.ua/get-user-certificate/RV8DCAjUCr5yTE3aEgFZ","Завантажити сертифікат")</f>
        <v>Завантажити сертифікат</v>
      </c>
    </row>
    <row r="88" spans="1:7" x14ac:dyDescent="0.3">
      <c r="A88" s="2">
        <v>87</v>
      </c>
      <c r="B88" s="2" t="s">
        <v>311</v>
      </c>
      <c r="C88" s="2" t="s">
        <v>307</v>
      </c>
      <c r="D88" s="2" t="s">
        <v>308</v>
      </c>
      <c r="E88" s="2" t="s">
        <v>312</v>
      </c>
      <c r="F88" s="2" t="s">
        <v>313</v>
      </c>
      <c r="G88" s="2" t="str">
        <f>HYPERLINK("https://talan.bank.gov.ua/get-user-certificate/RV8DC0tMWa4rPsqeRldj","Завантажити сертифікат")</f>
        <v>Завантажити сертифікат</v>
      </c>
    </row>
    <row r="89" spans="1:7" ht="28.8" x14ac:dyDescent="0.3">
      <c r="A89" s="2">
        <v>88</v>
      </c>
      <c r="B89" s="2" t="s">
        <v>314</v>
      </c>
      <c r="C89" s="2" t="s">
        <v>307</v>
      </c>
      <c r="D89" s="2" t="s">
        <v>308</v>
      </c>
      <c r="E89" s="2" t="s">
        <v>315</v>
      </c>
      <c r="F89" s="2" t="s">
        <v>316</v>
      </c>
      <c r="G89" s="2" t="str">
        <f>HYPERLINK("https://talan.bank.gov.ua/get-user-certificate/RV8DCU165uDw4EfFVWqR","Завантажити сертифікат")</f>
        <v>Завантажити сертифікат</v>
      </c>
    </row>
    <row r="90" spans="1:7" x14ac:dyDescent="0.3">
      <c r="A90" s="2">
        <v>89</v>
      </c>
      <c r="B90" s="2" t="s">
        <v>317</v>
      </c>
      <c r="C90" s="2" t="s">
        <v>307</v>
      </c>
      <c r="D90" s="2" t="s">
        <v>308</v>
      </c>
      <c r="E90" s="2" t="s">
        <v>318</v>
      </c>
      <c r="F90" s="2" t="s">
        <v>319</v>
      </c>
      <c r="G90" s="2" t="str">
        <f>HYPERLINK("https://talan.bank.gov.ua/get-user-certificate/RV8DCrFeJLU1SrUqLJzG","Завантажити сертифікат")</f>
        <v>Завантажити сертифікат</v>
      </c>
    </row>
    <row r="91" spans="1:7" ht="28.8" x14ac:dyDescent="0.3">
      <c r="A91" s="2">
        <v>90</v>
      </c>
      <c r="B91" s="2" t="s">
        <v>320</v>
      </c>
      <c r="C91" s="2" t="s">
        <v>321</v>
      </c>
      <c r="D91" s="2" t="s">
        <v>322</v>
      </c>
      <c r="E91" s="2" t="s">
        <v>323</v>
      </c>
      <c r="F91" s="2" t="s">
        <v>324</v>
      </c>
      <c r="G91" s="2" t="str">
        <f>HYPERLINK("https://talan.bank.gov.ua/get-user-certificate/RV8DCvNzVKqLWQW3cX_7","Завантажити сертифікат")</f>
        <v>Завантажити сертифікат</v>
      </c>
    </row>
    <row r="92" spans="1:7" ht="28.8" x14ac:dyDescent="0.3">
      <c r="A92" s="2">
        <v>91</v>
      </c>
      <c r="B92" s="2" t="s">
        <v>325</v>
      </c>
      <c r="C92" s="2" t="s">
        <v>326</v>
      </c>
      <c r="D92" s="2" t="s">
        <v>322</v>
      </c>
      <c r="E92" s="2" t="s">
        <v>327</v>
      </c>
      <c r="F92" s="2" t="s">
        <v>328</v>
      </c>
      <c r="G92" s="2" t="str">
        <f>HYPERLINK("https://talan.bank.gov.ua/get-user-certificate/RV8DCDerTD0tq7LphrAg","Завантажити сертифікат")</f>
        <v>Завантажити сертифікат</v>
      </c>
    </row>
    <row r="93" spans="1:7" ht="28.8" x14ac:dyDescent="0.3">
      <c r="A93" s="2">
        <v>92</v>
      </c>
      <c r="B93" s="2" t="s">
        <v>329</v>
      </c>
      <c r="C93" s="2" t="s">
        <v>330</v>
      </c>
      <c r="D93" s="2" t="s">
        <v>331</v>
      </c>
      <c r="E93" s="2" t="s">
        <v>332</v>
      </c>
      <c r="F93" s="2" t="s">
        <v>333</v>
      </c>
      <c r="G93" s="2" t="str">
        <f>HYPERLINK("https://talan.bank.gov.ua/get-user-certificate/RV8DCjmOdyXiU9-zny6n","Завантажити сертифікат")</f>
        <v>Завантажити сертифікат</v>
      </c>
    </row>
    <row r="94" spans="1:7" ht="28.8" x14ac:dyDescent="0.3">
      <c r="A94" s="2">
        <v>93</v>
      </c>
      <c r="B94" s="2" t="s">
        <v>334</v>
      </c>
      <c r="C94" s="2" t="s">
        <v>330</v>
      </c>
      <c r="D94" s="2" t="s">
        <v>331</v>
      </c>
      <c r="E94" s="2" t="s">
        <v>335</v>
      </c>
      <c r="F94" s="2" t="s">
        <v>336</v>
      </c>
      <c r="G94" s="2" t="str">
        <f>HYPERLINK("https://talan.bank.gov.ua/get-user-certificate/RV8DCH8VbRkojTSUkgvu","Завантажити сертифікат")</f>
        <v>Завантажити сертифікат</v>
      </c>
    </row>
    <row r="95" spans="1:7" ht="28.8" x14ac:dyDescent="0.3">
      <c r="A95" s="2">
        <v>94</v>
      </c>
      <c r="B95" s="2" t="s">
        <v>337</v>
      </c>
      <c r="C95" s="2" t="s">
        <v>338</v>
      </c>
      <c r="D95" s="2" t="s">
        <v>339</v>
      </c>
      <c r="E95" s="2" t="s">
        <v>340</v>
      </c>
      <c r="F95" s="2" t="s">
        <v>341</v>
      </c>
      <c r="G95" s="2" t="str">
        <f>HYPERLINK("https://talan.bank.gov.ua/get-user-certificate/RV8DCPpXGTfwtl3DDomc","Завантажити сертифікат")</f>
        <v>Завантажити сертифікат</v>
      </c>
    </row>
    <row r="96" spans="1:7" ht="28.8" x14ac:dyDescent="0.3">
      <c r="A96" s="2">
        <v>95</v>
      </c>
      <c r="B96" s="2" t="s">
        <v>342</v>
      </c>
      <c r="C96" s="2" t="s">
        <v>338</v>
      </c>
      <c r="D96" s="2" t="s">
        <v>339</v>
      </c>
      <c r="E96" s="2" t="s">
        <v>343</v>
      </c>
      <c r="F96" s="2" t="s">
        <v>344</v>
      </c>
      <c r="G96" s="2" t="str">
        <f>HYPERLINK("https://talan.bank.gov.ua/get-user-certificate/RV8DCP7-D6F3wZPPb1Uw","Завантажити сертифікат")</f>
        <v>Завантажити сертифікат</v>
      </c>
    </row>
    <row r="97" spans="1:7" ht="28.8" x14ac:dyDescent="0.3">
      <c r="A97" s="2">
        <v>96</v>
      </c>
      <c r="B97" s="2" t="s">
        <v>345</v>
      </c>
      <c r="C97" s="2" t="s">
        <v>338</v>
      </c>
      <c r="D97" s="2" t="s">
        <v>339</v>
      </c>
      <c r="E97" s="2" t="s">
        <v>346</v>
      </c>
      <c r="F97" s="2" t="s">
        <v>347</v>
      </c>
      <c r="G97" s="2" t="str">
        <f>HYPERLINK("https://talan.bank.gov.ua/get-user-certificate/RV8DCTzkGrXqisP9ZlP5","Завантажити сертифікат")</f>
        <v>Завантажити сертифікат</v>
      </c>
    </row>
    <row r="98" spans="1:7" ht="28.8" x14ac:dyDescent="0.3">
      <c r="A98" s="2">
        <v>97</v>
      </c>
      <c r="B98" s="2" t="s">
        <v>348</v>
      </c>
      <c r="C98" s="2" t="s">
        <v>338</v>
      </c>
      <c r="D98" s="2" t="s">
        <v>339</v>
      </c>
      <c r="E98" s="2" t="s">
        <v>349</v>
      </c>
      <c r="F98" s="2" t="s">
        <v>350</v>
      </c>
      <c r="G98" s="2" t="str">
        <f>HYPERLINK("https://talan.bank.gov.ua/get-user-certificate/RV8DCC2DKDIyoGwXAc-n","Завантажити сертифікат")</f>
        <v>Завантажити сертифікат</v>
      </c>
    </row>
    <row r="99" spans="1:7" ht="28.8" x14ac:dyDescent="0.3">
      <c r="A99" s="2">
        <v>98</v>
      </c>
      <c r="B99" s="2" t="s">
        <v>351</v>
      </c>
      <c r="C99" s="2" t="s">
        <v>338</v>
      </c>
      <c r="D99" s="2" t="s">
        <v>339</v>
      </c>
      <c r="E99" s="2" t="s">
        <v>352</v>
      </c>
      <c r="F99" s="2" t="s">
        <v>353</v>
      </c>
      <c r="G99" s="2" t="str">
        <f>HYPERLINK("https://talan.bank.gov.ua/get-user-certificate/RV8DCqFhC6I3Br5z_ZGu","Завантажити сертифікат")</f>
        <v>Завантажити сертифікат</v>
      </c>
    </row>
    <row r="100" spans="1:7" ht="28.8" x14ac:dyDescent="0.3">
      <c r="A100" s="2">
        <v>99</v>
      </c>
      <c r="B100" s="2" t="s">
        <v>354</v>
      </c>
      <c r="C100" s="2" t="s">
        <v>338</v>
      </c>
      <c r="D100" s="2" t="s">
        <v>339</v>
      </c>
      <c r="E100" s="2" t="s">
        <v>355</v>
      </c>
      <c r="F100" s="2" t="s">
        <v>356</v>
      </c>
      <c r="G100" s="2" t="str">
        <f>HYPERLINK("https://talan.bank.gov.ua/get-user-certificate/RV8DCdWeGxOq_eWOi7Go","Завантажити сертифікат")</f>
        <v>Завантажити сертифікат</v>
      </c>
    </row>
    <row r="101" spans="1:7" x14ac:dyDescent="0.3">
      <c r="A101" s="2">
        <v>100</v>
      </c>
      <c r="B101" s="2" t="s">
        <v>357</v>
      </c>
      <c r="C101" s="2" t="s">
        <v>358</v>
      </c>
      <c r="D101" s="2" t="s">
        <v>359</v>
      </c>
      <c r="E101" s="2" t="s">
        <v>360</v>
      </c>
      <c r="F101" s="2" t="s">
        <v>361</v>
      </c>
      <c r="G101" s="2" t="str">
        <f>HYPERLINK("https://talan.bank.gov.ua/get-user-certificate/RV8DC9AYUyEhojipkP9y","Завантажити сертифікат")</f>
        <v>Завантажити сертифікат</v>
      </c>
    </row>
    <row r="102" spans="1:7" x14ac:dyDescent="0.3">
      <c r="A102" s="2">
        <v>101</v>
      </c>
      <c r="B102" s="2" t="s">
        <v>362</v>
      </c>
      <c r="C102" s="2" t="s">
        <v>358</v>
      </c>
      <c r="D102" s="2" t="s">
        <v>359</v>
      </c>
      <c r="E102" s="2" t="s">
        <v>363</v>
      </c>
      <c r="F102" s="2" t="s">
        <v>364</v>
      </c>
      <c r="G102" s="2" t="str">
        <f>HYPERLINK("https://talan.bank.gov.ua/get-user-certificate/RV8DC55duqegxsKzoPmZ","Завантажити сертифікат")</f>
        <v>Завантажити сертифікат</v>
      </c>
    </row>
    <row r="103" spans="1:7" x14ac:dyDescent="0.3">
      <c r="A103" s="2">
        <v>102</v>
      </c>
      <c r="B103" s="2" t="s">
        <v>365</v>
      </c>
      <c r="C103" s="2" t="s">
        <v>358</v>
      </c>
      <c r="D103" s="2" t="s">
        <v>359</v>
      </c>
      <c r="E103" s="2" t="s">
        <v>366</v>
      </c>
      <c r="F103" s="2" t="s">
        <v>367</v>
      </c>
      <c r="G103" s="2" t="str">
        <f>HYPERLINK("https://talan.bank.gov.ua/get-user-certificate/RV8DCz7FTJtl9KJdLsQO","Завантажити сертифікат")</f>
        <v>Завантажити сертифікат</v>
      </c>
    </row>
    <row r="104" spans="1:7" ht="28.8" x14ac:dyDescent="0.3">
      <c r="A104" s="2">
        <v>103</v>
      </c>
      <c r="B104" s="2" t="s">
        <v>368</v>
      </c>
      <c r="C104" s="2" t="s">
        <v>358</v>
      </c>
      <c r="D104" s="2" t="s">
        <v>359</v>
      </c>
      <c r="E104" s="2" t="s">
        <v>369</v>
      </c>
      <c r="F104" s="2" t="s">
        <v>370</v>
      </c>
      <c r="G104" s="2" t="str">
        <f>HYPERLINK("https://talan.bank.gov.ua/get-user-certificate/RV8DCiuAFVCuCeZY3gJH","Завантажити сертифікат")</f>
        <v>Завантажити сертифікат</v>
      </c>
    </row>
    <row r="105" spans="1:7" x14ac:dyDescent="0.3">
      <c r="A105" s="2">
        <v>104</v>
      </c>
      <c r="B105" s="2" t="s">
        <v>371</v>
      </c>
      <c r="C105" s="2" t="s">
        <v>358</v>
      </c>
      <c r="D105" s="2" t="s">
        <v>359</v>
      </c>
      <c r="E105" s="2" t="s">
        <v>372</v>
      </c>
      <c r="F105" s="2" t="s">
        <v>373</v>
      </c>
      <c r="G105" s="2" t="str">
        <f>HYPERLINK("https://talan.bank.gov.ua/get-user-certificate/RV8DC4Oipx2jYVsuToZ7","Завантажити сертифікат")</f>
        <v>Завантажити сертифікат</v>
      </c>
    </row>
    <row r="106" spans="1:7" x14ac:dyDescent="0.3">
      <c r="A106" s="2">
        <v>105</v>
      </c>
      <c r="B106" s="2" t="s">
        <v>374</v>
      </c>
      <c r="C106" s="2" t="s">
        <v>358</v>
      </c>
      <c r="D106" s="2" t="s">
        <v>359</v>
      </c>
      <c r="E106" s="2" t="s">
        <v>375</v>
      </c>
      <c r="F106" s="2" t="s">
        <v>376</v>
      </c>
      <c r="G106" s="2" t="str">
        <f>HYPERLINK("https://talan.bank.gov.ua/get-user-certificate/RV8DCUPvgp3I16K1p1Zw","Завантажити сертифікат")</f>
        <v>Завантажити сертифікат</v>
      </c>
    </row>
    <row r="107" spans="1:7" ht="28.8" x14ac:dyDescent="0.3">
      <c r="A107" s="2">
        <v>106</v>
      </c>
      <c r="B107" s="2" t="s">
        <v>377</v>
      </c>
      <c r="C107" s="2" t="s">
        <v>358</v>
      </c>
      <c r="D107" s="2" t="s">
        <v>359</v>
      </c>
      <c r="E107" s="2" t="s">
        <v>378</v>
      </c>
      <c r="F107" s="2" t="s">
        <v>379</v>
      </c>
      <c r="G107" s="2" t="str">
        <f>HYPERLINK("https://talan.bank.gov.ua/get-user-certificate/RV8DCT9C7v0NqF8ozIBO","Завантажити сертифікат")</f>
        <v>Завантажити сертифікат</v>
      </c>
    </row>
    <row r="108" spans="1:7" x14ac:dyDescent="0.3">
      <c r="A108" s="2">
        <v>107</v>
      </c>
      <c r="B108" s="2" t="s">
        <v>380</v>
      </c>
      <c r="C108" s="2" t="s">
        <v>358</v>
      </c>
      <c r="D108" s="2" t="s">
        <v>359</v>
      </c>
      <c r="E108" s="2" t="s">
        <v>381</v>
      </c>
      <c r="F108" s="2" t="s">
        <v>382</v>
      </c>
      <c r="G108" s="2" t="str">
        <f>HYPERLINK("https://talan.bank.gov.ua/get-user-certificate/RV8DCRva4uB314PYRJEB","Завантажити сертифікат")</f>
        <v>Завантажити сертифікат</v>
      </c>
    </row>
    <row r="109" spans="1:7" x14ac:dyDescent="0.3">
      <c r="A109" s="2">
        <v>108</v>
      </c>
      <c r="B109" s="2" t="s">
        <v>383</v>
      </c>
      <c r="C109" s="2" t="s">
        <v>358</v>
      </c>
      <c r="D109" s="2" t="s">
        <v>359</v>
      </c>
      <c r="E109" s="2" t="s">
        <v>384</v>
      </c>
      <c r="F109" s="2" t="s">
        <v>385</v>
      </c>
      <c r="G109" s="2" t="str">
        <f>HYPERLINK("https://talan.bank.gov.ua/get-user-certificate/RV8DCGB_N_so0l3MDBDx","Завантажити сертифікат")</f>
        <v>Завантажити сертифікат</v>
      </c>
    </row>
    <row r="110" spans="1:7" x14ac:dyDescent="0.3">
      <c r="A110" s="2">
        <v>109</v>
      </c>
      <c r="B110" s="2" t="s">
        <v>386</v>
      </c>
      <c r="C110" s="2" t="s">
        <v>358</v>
      </c>
      <c r="D110" s="2" t="s">
        <v>359</v>
      </c>
      <c r="E110" s="2" t="s">
        <v>387</v>
      </c>
      <c r="F110" s="2" t="s">
        <v>388</v>
      </c>
      <c r="G110" s="2" t="str">
        <f>HYPERLINK("https://talan.bank.gov.ua/get-user-certificate/RV8DCLfVQ-9cGyNPsJ4l","Завантажити сертифікат")</f>
        <v>Завантажити сертифікат</v>
      </c>
    </row>
    <row r="111" spans="1:7" ht="43.2" x14ac:dyDescent="0.3">
      <c r="A111" s="2">
        <v>110</v>
      </c>
      <c r="B111" s="2" t="s">
        <v>389</v>
      </c>
      <c r="C111" s="2" t="s">
        <v>390</v>
      </c>
      <c r="D111" s="2" t="s">
        <v>391</v>
      </c>
      <c r="E111" s="2" t="s">
        <v>392</v>
      </c>
      <c r="F111" s="2" t="s">
        <v>393</v>
      </c>
      <c r="G111" s="2" t="str">
        <f>HYPERLINK("https://talan.bank.gov.ua/get-user-certificate/RV8DC1DOxEdkhPWyTRKT","Завантажити сертифікат")</f>
        <v>Завантажити сертифікат</v>
      </c>
    </row>
    <row r="112" spans="1:7" ht="43.2" x14ac:dyDescent="0.3">
      <c r="A112" s="2">
        <v>111</v>
      </c>
      <c r="B112" s="2" t="s">
        <v>394</v>
      </c>
      <c r="C112" s="2" t="s">
        <v>390</v>
      </c>
      <c r="D112" s="2" t="s">
        <v>391</v>
      </c>
      <c r="E112" s="2" t="s">
        <v>395</v>
      </c>
      <c r="F112" s="2" t="s">
        <v>396</v>
      </c>
      <c r="G112" s="2" t="str">
        <f>HYPERLINK("https://talan.bank.gov.ua/get-user-certificate/RV8DCSv_Nq96S08Jny8a","Завантажити сертифікат")</f>
        <v>Завантажити сертифікат</v>
      </c>
    </row>
    <row r="113" spans="1:7" ht="43.2" x14ac:dyDescent="0.3">
      <c r="A113" s="2">
        <v>112</v>
      </c>
      <c r="B113" s="2" t="s">
        <v>397</v>
      </c>
      <c r="C113" s="2" t="s">
        <v>390</v>
      </c>
      <c r="D113" s="2" t="s">
        <v>391</v>
      </c>
      <c r="E113" s="2" t="s">
        <v>398</v>
      </c>
      <c r="F113" s="2" t="s">
        <v>399</v>
      </c>
      <c r="G113" s="2" t="str">
        <f>HYPERLINK("https://talan.bank.gov.ua/get-user-certificate/RV8DCGMPaggoEfJcMDn9","Завантажити сертифікат")</f>
        <v>Завантажити сертифікат</v>
      </c>
    </row>
    <row r="114" spans="1:7" ht="43.2" x14ac:dyDescent="0.3">
      <c r="A114" s="2">
        <v>113</v>
      </c>
      <c r="B114" s="2" t="s">
        <v>400</v>
      </c>
      <c r="C114" s="2" t="s">
        <v>390</v>
      </c>
      <c r="D114" s="2" t="s">
        <v>391</v>
      </c>
      <c r="E114" s="2" t="s">
        <v>401</v>
      </c>
      <c r="F114" s="2" t="s">
        <v>402</v>
      </c>
      <c r="G114" s="2" t="str">
        <f>HYPERLINK("https://talan.bank.gov.ua/get-user-certificate/RV8DCGUA_AlY4mkp5MH0","Завантажити сертифікат")</f>
        <v>Завантажити сертифікат</v>
      </c>
    </row>
    <row r="115" spans="1:7" ht="43.2" x14ac:dyDescent="0.3">
      <c r="A115" s="2">
        <v>114</v>
      </c>
      <c r="B115" s="2" t="s">
        <v>403</v>
      </c>
      <c r="C115" s="2" t="s">
        <v>390</v>
      </c>
      <c r="D115" s="2" t="s">
        <v>391</v>
      </c>
      <c r="E115" s="2" t="s">
        <v>404</v>
      </c>
      <c r="F115" s="2" t="s">
        <v>405</v>
      </c>
      <c r="G115" s="2" t="str">
        <f>HYPERLINK("https://talan.bank.gov.ua/get-user-certificate/RV8DCJobfcy66w3WuGXj","Завантажити сертифікат")</f>
        <v>Завантажити сертифікат</v>
      </c>
    </row>
    <row r="116" spans="1:7" ht="28.8" x14ac:dyDescent="0.3">
      <c r="A116" s="2">
        <v>115</v>
      </c>
      <c r="B116" s="2" t="s">
        <v>406</v>
      </c>
      <c r="C116" s="2" t="s">
        <v>407</v>
      </c>
      <c r="D116" s="2" t="s">
        <v>408</v>
      </c>
      <c r="E116" s="2" t="s">
        <v>409</v>
      </c>
      <c r="F116" s="2" t="s">
        <v>410</v>
      </c>
      <c r="G116" s="2" t="str">
        <f>HYPERLINK("https://talan.bank.gov.ua/get-user-certificate/RV8DCKYZ3LkBhfuTZc5T","Завантажити сертифікат")</f>
        <v>Завантажити сертифікат</v>
      </c>
    </row>
    <row r="117" spans="1:7" ht="28.8" x14ac:dyDescent="0.3">
      <c r="A117" s="2">
        <v>116</v>
      </c>
      <c r="B117" s="2" t="s">
        <v>411</v>
      </c>
      <c r="C117" s="2" t="s">
        <v>407</v>
      </c>
      <c r="D117" s="2" t="s">
        <v>408</v>
      </c>
      <c r="E117" s="2" t="s">
        <v>412</v>
      </c>
      <c r="F117" s="2" t="s">
        <v>413</v>
      </c>
      <c r="G117" s="2" t="str">
        <f>HYPERLINK("https://talan.bank.gov.ua/get-user-certificate/RV8DCPCHmziROVoHVT49","Завантажити сертифікат")</f>
        <v>Завантажити сертифікат</v>
      </c>
    </row>
    <row r="118" spans="1:7" ht="28.8" x14ac:dyDescent="0.3">
      <c r="A118" s="2">
        <v>117</v>
      </c>
      <c r="B118" s="2" t="s">
        <v>414</v>
      </c>
      <c r="C118" s="2" t="s">
        <v>407</v>
      </c>
      <c r="D118" s="2" t="s">
        <v>408</v>
      </c>
      <c r="E118" s="2" t="s">
        <v>415</v>
      </c>
      <c r="F118" s="2" t="s">
        <v>416</v>
      </c>
      <c r="G118" s="2" t="str">
        <f>HYPERLINK("https://talan.bank.gov.ua/get-user-certificate/RV8DC0Gzr6s_nYS83Syl","Завантажити сертифікат")</f>
        <v>Завантажити сертифікат</v>
      </c>
    </row>
    <row r="119" spans="1:7" ht="28.8" x14ac:dyDescent="0.3">
      <c r="A119" s="2">
        <v>118</v>
      </c>
      <c r="B119" s="2" t="s">
        <v>417</v>
      </c>
      <c r="C119" s="2" t="s">
        <v>407</v>
      </c>
      <c r="D119" s="2" t="s">
        <v>408</v>
      </c>
      <c r="E119" s="2" t="s">
        <v>418</v>
      </c>
      <c r="F119" s="2" t="s">
        <v>419</v>
      </c>
      <c r="G119" s="2" t="str">
        <f>HYPERLINK("https://talan.bank.gov.ua/get-user-certificate/RV8DCbVqKJ0H8Z6xjElP","Завантажити сертифікат")</f>
        <v>Завантажити сертифікат</v>
      </c>
    </row>
    <row r="120" spans="1:7" ht="28.8" x14ac:dyDescent="0.3">
      <c r="A120" s="2">
        <v>119</v>
      </c>
      <c r="B120" s="2" t="s">
        <v>420</v>
      </c>
      <c r="C120" s="2" t="s">
        <v>407</v>
      </c>
      <c r="D120" s="2" t="s">
        <v>408</v>
      </c>
      <c r="E120" s="2" t="s">
        <v>421</v>
      </c>
      <c r="F120" s="2" t="s">
        <v>422</v>
      </c>
      <c r="G120" s="2" t="str">
        <f>HYPERLINK("https://talan.bank.gov.ua/get-user-certificate/RV8DC-CkJHdDv5qXaMOp","Завантажити сертифікат")</f>
        <v>Завантажити сертифікат</v>
      </c>
    </row>
    <row r="121" spans="1:7" ht="43.2" x14ac:dyDescent="0.3">
      <c r="A121" s="2">
        <v>120</v>
      </c>
      <c r="B121" s="2" t="s">
        <v>423</v>
      </c>
      <c r="C121" s="2" t="s">
        <v>424</v>
      </c>
      <c r="D121" s="2" t="s">
        <v>425</v>
      </c>
      <c r="E121" s="2" t="s">
        <v>426</v>
      </c>
      <c r="F121" s="2" t="s">
        <v>427</v>
      </c>
      <c r="G121" s="2" t="str">
        <f>HYPERLINK("https://talan.bank.gov.ua/get-user-certificate/RV8DCUBJQeixUNkk9nOL","Завантажити сертифікат")</f>
        <v>Завантажити сертифікат</v>
      </c>
    </row>
    <row r="122" spans="1:7" ht="43.2" x14ac:dyDescent="0.3">
      <c r="A122" s="2">
        <v>121</v>
      </c>
      <c r="B122" s="2" t="s">
        <v>428</v>
      </c>
      <c r="C122" s="2" t="s">
        <v>424</v>
      </c>
      <c r="D122" s="2" t="s">
        <v>425</v>
      </c>
      <c r="E122" s="2" t="s">
        <v>429</v>
      </c>
      <c r="F122" s="2" t="s">
        <v>430</v>
      </c>
      <c r="G122" s="2" t="str">
        <f>HYPERLINK("https://talan.bank.gov.ua/get-user-certificate/RV8DC9Z05YKQllQgAibP","Завантажити сертифікат")</f>
        <v>Завантажити сертифікат</v>
      </c>
    </row>
    <row r="123" spans="1:7" ht="43.2" x14ac:dyDescent="0.3">
      <c r="A123" s="2">
        <v>122</v>
      </c>
      <c r="B123" s="2" t="s">
        <v>431</v>
      </c>
      <c r="C123" s="2" t="s">
        <v>432</v>
      </c>
      <c r="D123" s="2" t="s">
        <v>425</v>
      </c>
      <c r="E123" s="2" t="s">
        <v>433</v>
      </c>
      <c r="F123" s="2" t="s">
        <v>434</v>
      </c>
      <c r="G123" s="2" t="str">
        <f>HYPERLINK("https://talan.bank.gov.ua/get-user-certificate/RV8DCA63PZPmElQ0aogt","Завантажити сертифікат")</f>
        <v>Завантажити сертифікат</v>
      </c>
    </row>
    <row r="124" spans="1:7" ht="43.2" x14ac:dyDescent="0.3">
      <c r="A124" s="2">
        <v>123</v>
      </c>
      <c r="B124" s="2" t="s">
        <v>435</v>
      </c>
      <c r="C124" s="2" t="s">
        <v>432</v>
      </c>
      <c r="D124" s="2" t="s">
        <v>425</v>
      </c>
      <c r="E124" s="2" t="s">
        <v>436</v>
      </c>
      <c r="F124" s="2" t="s">
        <v>437</v>
      </c>
      <c r="G124" s="2" t="str">
        <f>HYPERLINK("https://talan.bank.gov.ua/get-user-certificate/RV8DC4SClLqxBFlI8GS2","Завантажити сертифікат")</f>
        <v>Завантажити сертифікат</v>
      </c>
    </row>
    <row r="125" spans="1:7" ht="43.2" x14ac:dyDescent="0.3">
      <c r="A125" s="2">
        <v>124</v>
      </c>
      <c r="B125" s="2" t="s">
        <v>438</v>
      </c>
      <c r="C125" s="2" t="s">
        <v>432</v>
      </c>
      <c r="D125" s="2" t="s">
        <v>425</v>
      </c>
      <c r="E125" s="2" t="s">
        <v>439</v>
      </c>
      <c r="F125" s="2" t="s">
        <v>440</v>
      </c>
      <c r="G125" s="2" t="str">
        <f>HYPERLINK("https://talan.bank.gov.ua/get-user-certificate/RV8DCN5Fl8SQPBCEqSUF","Завантажити сертифікат")</f>
        <v>Завантажити сертифікат</v>
      </c>
    </row>
    <row r="126" spans="1:7" ht="28.8" x14ac:dyDescent="0.3">
      <c r="A126" s="2">
        <v>125</v>
      </c>
      <c r="B126" s="2" t="s">
        <v>441</v>
      </c>
      <c r="C126" s="2" t="s">
        <v>442</v>
      </c>
      <c r="D126" s="2" t="s">
        <v>443</v>
      </c>
      <c r="E126" s="2" t="s">
        <v>444</v>
      </c>
      <c r="F126" s="2" t="s">
        <v>445</v>
      </c>
      <c r="G126" s="2" t="str">
        <f>HYPERLINK("https://talan.bank.gov.ua/get-user-certificate/RV8DC1IaNG66TVmdmkRT","Завантажити сертифікат")</f>
        <v>Завантажити сертифікат</v>
      </c>
    </row>
    <row r="127" spans="1:7" ht="28.8" x14ac:dyDescent="0.3">
      <c r="A127" s="2">
        <v>126</v>
      </c>
      <c r="B127" s="2" t="s">
        <v>446</v>
      </c>
      <c r="C127" s="2" t="s">
        <v>442</v>
      </c>
      <c r="D127" s="2" t="s">
        <v>443</v>
      </c>
      <c r="E127" s="2" t="s">
        <v>447</v>
      </c>
      <c r="F127" s="2" t="s">
        <v>448</v>
      </c>
      <c r="G127" s="2" t="str">
        <f>HYPERLINK("https://talan.bank.gov.ua/get-user-certificate/RV8DCfBdwqjvcqrIjfII","Завантажити сертифікат")</f>
        <v>Завантажити сертифікат</v>
      </c>
    </row>
    <row r="128" spans="1:7" ht="28.8" x14ac:dyDescent="0.3">
      <c r="A128" s="2">
        <v>127</v>
      </c>
      <c r="B128" s="2" t="s">
        <v>449</v>
      </c>
      <c r="C128" s="2" t="s">
        <v>450</v>
      </c>
      <c r="D128" s="2" t="s">
        <v>451</v>
      </c>
      <c r="E128" s="2" t="s">
        <v>452</v>
      </c>
      <c r="F128" s="2" t="s">
        <v>453</v>
      </c>
      <c r="G128" s="2" t="str">
        <f>HYPERLINK("https://talan.bank.gov.ua/get-user-certificate/RV8DCk9rLU04ohIya7WR","Завантажити сертифікат")</f>
        <v>Завантажити сертифікат</v>
      </c>
    </row>
    <row r="129" spans="1:7" x14ac:dyDescent="0.3">
      <c r="A129" s="2">
        <v>128</v>
      </c>
      <c r="B129" s="2" t="s">
        <v>454</v>
      </c>
      <c r="C129" s="2" t="s">
        <v>450</v>
      </c>
      <c r="D129" s="2" t="s">
        <v>451</v>
      </c>
      <c r="E129" s="2" t="s">
        <v>455</v>
      </c>
      <c r="F129" s="2" t="s">
        <v>456</v>
      </c>
      <c r="G129" s="2" t="str">
        <f>HYPERLINK("https://talan.bank.gov.ua/get-user-certificate/RV8DCs5wpSLo_6G-Qp2a","Завантажити сертифікат")</f>
        <v>Завантажити сертифікат</v>
      </c>
    </row>
    <row r="130" spans="1:7" x14ac:dyDescent="0.3">
      <c r="A130" s="2">
        <v>129</v>
      </c>
      <c r="B130" s="2" t="s">
        <v>457</v>
      </c>
      <c r="C130" s="2" t="s">
        <v>450</v>
      </c>
      <c r="D130" s="2" t="s">
        <v>451</v>
      </c>
      <c r="E130" s="2" t="s">
        <v>458</v>
      </c>
      <c r="F130" s="2" t="s">
        <v>459</v>
      </c>
      <c r="G130" s="2" t="str">
        <f>HYPERLINK("https://talan.bank.gov.ua/get-user-certificate/RV8DCIkcbnkRzvJfk_X7","Завантажити сертифікат")</f>
        <v>Завантажити сертифікат</v>
      </c>
    </row>
    <row r="131" spans="1:7" ht="43.2" x14ac:dyDescent="0.3">
      <c r="A131" s="2">
        <v>130</v>
      </c>
      <c r="B131" s="2" t="s">
        <v>460</v>
      </c>
      <c r="C131" s="2" t="s">
        <v>461</v>
      </c>
      <c r="D131" s="2" t="s">
        <v>462</v>
      </c>
      <c r="E131" s="2" t="s">
        <v>463</v>
      </c>
      <c r="F131" s="2" t="s">
        <v>464</v>
      </c>
      <c r="G131" s="2" t="str">
        <f>HYPERLINK("https://talan.bank.gov.ua/get-user-certificate/RV8DCdjD9nH8kCktKnIZ","Завантажити сертифікат")</f>
        <v>Завантажити сертифікат</v>
      </c>
    </row>
    <row r="132" spans="1:7" ht="43.2" x14ac:dyDescent="0.3">
      <c r="A132" s="2">
        <v>131</v>
      </c>
      <c r="B132" s="2" t="s">
        <v>465</v>
      </c>
      <c r="C132" s="2" t="s">
        <v>466</v>
      </c>
      <c r="D132" s="2" t="s">
        <v>462</v>
      </c>
      <c r="E132" s="2" t="s">
        <v>467</v>
      </c>
      <c r="F132" s="2" t="s">
        <v>468</v>
      </c>
      <c r="G132" s="2" t="str">
        <f>HYPERLINK("https://talan.bank.gov.ua/get-user-certificate/RV8DCBVL8b1n5UhqSJUL","Завантажити сертифікат")</f>
        <v>Завантажити сертифікат</v>
      </c>
    </row>
    <row r="133" spans="1:7" ht="43.2" x14ac:dyDescent="0.3">
      <c r="A133" s="2">
        <v>132</v>
      </c>
      <c r="B133" s="2" t="s">
        <v>469</v>
      </c>
      <c r="C133" s="2" t="s">
        <v>466</v>
      </c>
      <c r="D133" s="2" t="s">
        <v>462</v>
      </c>
      <c r="E133" s="2" t="s">
        <v>470</v>
      </c>
      <c r="F133" s="2" t="s">
        <v>471</v>
      </c>
      <c r="G133" s="2" t="str">
        <f>HYPERLINK("https://talan.bank.gov.ua/get-user-certificate/RV8DCbAK5GYTN3RR_OQa","Завантажити сертифікат")</f>
        <v>Завантажити сертифікат</v>
      </c>
    </row>
    <row r="134" spans="1:7" ht="43.2" x14ac:dyDescent="0.3">
      <c r="A134" s="2">
        <v>133</v>
      </c>
      <c r="B134" s="2" t="s">
        <v>472</v>
      </c>
      <c r="C134" s="2" t="s">
        <v>461</v>
      </c>
      <c r="D134" s="2" t="s">
        <v>462</v>
      </c>
      <c r="E134" s="2" t="s">
        <v>473</v>
      </c>
      <c r="F134" s="2" t="s">
        <v>474</v>
      </c>
      <c r="G134" s="2" t="str">
        <f>HYPERLINK("https://talan.bank.gov.ua/get-user-certificate/RV8DCR18T7DY8GNL7oc1","Завантажити сертифікат")</f>
        <v>Завантажити сертифікат</v>
      </c>
    </row>
    <row r="135" spans="1:7" ht="43.2" x14ac:dyDescent="0.3">
      <c r="A135" s="2">
        <v>134</v>
      </c>
      <c r="B135" s="2" t="s">
        <v>475</v>
      </c>
      <c r="C135" s="2" t="s">
        <v>461</v>
      </c>
      <c r="D135" s="2" t="s">
        <v>462</v>
      </c>
      <c r="E135" s="2" t="s">
        <v>476</v>
      </c>
      <c r="F135" s="2" t="s">
        <v>477</v>
      </c>
      <c r="G135" s="2" t="str">
        <f>HYPERLINK("https://talan.bank.gov.ua/get-user-certificate/RV8DCGyTImhxochgaSrc","Завантажити сертифікат")</f>
        <v>Завантажити сертифікат</v>
      </c>
    </row>
    <row r="136" spans="1:7" ht="28.8" x14ac:dyDescent="0.3">
      <c r="A136" s="2">
        <v>135</v>
      </c>
      <c r="B136" s="2" t="s">
        <v>478</v>
      </c>
      <c r="C136" s="2" t="s">
        <v>479</v>
      </c>
      <c r="D136" s="2" t="s">
        <v>480</v>
      </c>
      <c r="E136" s="2" t="s">
        <v>481</v>
      </c>
      <c r="F136" s="2" t="s">
        <v>482</v>
      </c>
      <c r="G136" s="2" t="str">
        <f>HYPERLINK("https://talan.bank.gov.ua/get-user-certificate/RV8DCfJmleZfBzTqQEiM","Завантажити сертифікат")</f>
        <v>Завантажити сертифікат</v>
      </c>
    </row>
    <row r="137" spans="1:7" ht="28.8" x14ac:dyDescent="0.3">
      <c r="A137" s="2">
        <v>136</v>
      </c>
      <c r="B137" s="2" t="s">
        <v>483</v>
      </c>
      <c r="C137" s="2" t="s">
        <v>479</v>
      </c>
      <c r="D137" s="2" t="s">
        <v>480</v>
      </c>
      <c r="E137" s="2" t="s">
        <v>484</v>
      </c>
      <c r="F137" s="2" t="s">
        <v>485</v>
      </c>
      <c r="G137" s="2" t="str">
        <f>HYPERLINK("https://talan.bank.gov.ua/get-user-certificate/RV8DC8bN-xsuszWnS5Jj","Завантажити сертифікат")</f>
        <v>Завантажити сертифікат</v>
      </c>
    </row>
    <row r="138" spans="1:7" ht="28.8" x14ac:dyDescent="0.3">
      <c r="A138" s="2">
        <v>137</v>
      </c>
      <c r="B138" s="2" t="s">
        <v>486</v>
      </c>
      <c r="C138" s="2" t="s">
        <v>479</v>
      </c>
      <c r="D138" s="2" t="s">
        <v>480</v>
      </c>
      <c r="E138" s="2" t="s">
        <v>487</v>
      </c>
      <c r="F138" s="2" t="s">
        <v>488</v>
      </c>
      <c r="G138" s="2" t="str">
        <f>HYPERLINK("https://talan.bank.gov.ua/get-user-certificate/RV8DC2nD69jKbD9cplZA","Завантажити сертифікат")</f>
        <v>Завантажити сертифікат</v>
      </c>
    </row>
    <row r="139" spans="1:7" ht="28.8" x14ac:dyDescent="0.3">
      <c r="A139" s="2">
        <v>138</v>
      </c>
      <c r="B139" s="2" t="s">
        <v>489</v>
      </c>
      <c r="C139" s="2" t="s">
        <v>479</v>
      </c>
      <c r="D139" s="2" t="s">
        <v>480</v>
      </c>
      <c r="E139" s="2" t="s">
        <v>490</v>
      </c>
      <c r="F139" s="2" t="s">
        <v>491</v>
      </c>
      <c r="G139" s="2" t="str">
        <f>HYPERLINK("https://talan.bank.gov.ua/get-user-certificate/RV8DChgs7krdBvw9WN2n","Завантажити сертифікат")</f>
        <v>Завантажити сертифікат</v>
      </c>
    </row>
    <row r="140" spans="1:7" ht="28.8" x14ac:dyDescent="0.3">
      <c r="A140" s="2">
        <v>139</v>
      </c>
      <c r="B140" s="2" t="s">
        <v>492</v>
      </c>
      <c r="C140" s="2" t="s">
        <v>479</v>
      </c>
      <c r="D140" s="2" t="s">
        <v>480</v>
      </c>
      <c r="E140" s="2" t="s">
        <v>493</v>
      </c>
      <c r="F140" s="2" t="s">
        <v>494</v>
      </c>
      <c r="G140" s="2" t="str">
        <f>HYPERLINK("https://talan.bank.gov.ua/get-user-certificate/RV8DC9XKdp_UVir2pnfe","Завантажити сертифікат")</f>
        <v>Завантажити сертифікат</v>
      </c>
    </row>
    <row r="141" spans="1:7" ht="28.8" x14ac:dyDescent="0.3">
      <c r="A141" s="2">
        <v>140</v>
      </c>
      <c r="B141" s="2" t="s">
        <v>495</v>
      </c>
      <c r="C141" s="2" t="s">
        <v>479</v>
      </c>
      <c r="D141" s="2" t="s">
        <v>480</v>
      </c>
      <c r="E141" s="2" t="s">
        <v>496</v>
      </c>
      <c r="F141" s="2" t="s">
        <v>497</v>
      </c>
      <c r="G141" s="2" t="str">
        <f>HYPERLINK("https://talan.bank.gov.ua/get-user-certificate/RV8DCfYzARqpwVG61HaU","Завантажити сертифікат")</f>
        <v>Завантажити сертифікат</v>
      </c>
    </row>
    <row r="142" spans="1:7" ht="28.8" x14ac:dyDescent="0.3">
      <c r="A142" s="2">
        <v>141</v>
      </c>
      <c r="B142" s="2" t="s">
        <v>498</v>
      </c>
      <c r="C142" s="2" t="s">
        <v>499</v>
      </c>
      <c r="D142" s="2" t="s">
        <v>500</v>
      </c>
      <c r="E142" s="2" t="s">
        <v>501</v>
      </c>
      <c r="F142" s="2" t="s">
        <v>502</v>
      </c>
      <c r="G142" s="2" t="str">
        <f>HYPERLINK("https://talan.bank.gov.ua/get-user-certificate/RV8DCtR0-Xa5msT2OFcR","Завантажити сертифікат")</f>
        <v>Завантажити сертифікат</v>
      </c>
    </row>
    <row r="143" spans="1:7" ht="28.8" x14ac:dyDescent="0.3">
      <c r="A143" s="2">
        <v>142</v>
      </c>
      <c r="B143" s="2" t="s">
        <v>503</v>
      </c>
      <c r="C143" s="2" t="s">
        <v>504</v>
      </c>
      <c r="D143" s="2" t="s">
        <v>500</v>
      </c>
      <c r="E143" s="2" t="s">
        <v>505</v>
      </c>
      <c r="F143" s="2" t="s">
        <v>506</v>
      </c>
      <c r="G143" s="2" t="str">
        <f>HYPERLINK("https://talan.bank.gov.ua/get-user-certificate/RV8DCY1CyfKy-MJPqJJM","Завантажити сертифікат")</f>
        <v>Завантажити сертифікат</v>
      </c>
    </row>
    <row r="144" spans="1:7" ht="28.8" x14ac:dyDescent="0.3">
      <c r="A144" s="2">
        <v>143</v>
      </c>
      <c r="B144" s="2" t="s">
        <v>507</v>
      </c>
      <c r="C144" s="2" t="s">
        <v>508</v>
      </c>
      <c r="D144" s="2" t="s">
        <v>500</v>
      </c>
      <c r="E144" s="2" t="s">
        <v>509</v>
      </c>
      <c r="F144" s="2" t="s">
        <v>510</v>
      </c>
      <c r="G144" s="2" t="str">
        <f>HYPERLINK("https://talan.bank.gov.ua/get-user-certificate/RV8DC0qfupYEJp-3krNu","Завантажити сертифікат")</f>
        <v>Завантажити сертифікат</v>
      </c>
    </row>
    <row r="145" spans="1:7" ht="28.8" x14ac:dyDescent="0.3">
      <c r="A145" s="2">
        <v>144</v>
      </c>
      <c r="B145" s="4" t="s">
        <v>511</v>
      </c>
      <c r="C145" s="4" t="s">
        <v>512</v>
      </c>
      <c r="D145" s="4" t="s">
        <v>500</v>
      </c>
      <c r="E145" s="4" t="s">
        <v>513</v>
      </c>
      <c r="F145" s="4" t="s">
        <v>5773</v>
      </c>
      <c r="G145" s="4" t="str">
        <f>HYPERLINK("https://talan.bank.gov.ua/get-user-certificate/tOwmoyHtfavRIbgyh-Um","Завантажити сертифікат")</f>
        <v>Завантажити сертифікат</v>
      </c>
    </row>
    <row r="146" spans="1:7" ht="28.8" x14ac:dyDescent="0.3">
      <c r="A146" s="2">
        <v>145</v>
      </c>
      <c r="B146" s="2" t="s">
        <v>514</v>
      </c>
      <c r="C146" s="2" t="s">
        <v>515</v>
      </c>
      <c r="D146" s="2" t="s">
        <v>516</v>
      </c>
      <c r="E146" s="2" t="s">
        <v>517</v>
      </c>
      <c r="F146" s="2" t="s">
        <v>518</v>
      </c>
      <c r="G146" s="2" t="str">
        <f>HYPERLINK("https://talan.bank.gov.ua/get-user-certificate/RV8DCyvaa_TXbvi2ugbY","Завантажити сертифікат")</f>
        <v>Завантажити сертифікат</v>
      </c>
    </row>
    <row r="147" spans="1:7" ht="43.2" x14ac:dyDescent="0.3">
      <c r="A147" s="2">
        <v>146</v>
      </c>
      <c r="B147" s="2" t="s">
        <v>519</v>
      </c>
      <c r="C147" s="2" t="s">
        <v>520</v>
      </c>
      <c r="D147" s="2" t="s">
        <v>521</v>
      </c>
      <c r="E147" s="2" t="s">
        <v>522</v>
      </c>
      <c r="F147" s="2" t="s">
        <v>523</v>
      </c>
      <c r="G147" s="2" t="str">
        <f>HYPERLINK("https://talan.bank.gov.ua/get-user-certificate/RV8DCwHvHV02bk7pBls-","Завантажити сертифікат")</f>
        <v>Завантажити сертифікат</v>
      </c>
    </row>
    <row r="148" spans="1:7" ht="43.2" x14ac:dyDescent="0.3">
      <c r="A148" s="2">
        <v>147</v>
      </c>
      <c r="B148" s="2" t="s">
        <v>524</v>
      </c>
      <c r="C148" s="2" t="s">
        <v>520</v>
      </c>
      <c r="D148" s="2" t="s">
        <v>521</v>
      </c>
      <c r="E148" s="2" t="s">
        <v>525</v>
      </c>
      <c r="F148" s="2" t="s">
        <v>526</v>
      </c>
      <c r="G148" s="2" t="str">
        <f>HYPERLINK("https://talan.bank.gov.ua/get-user-certificate/RV8DCHW74SeaLL9b07_a","Завантажити сертифікат")</f>
        <v>Завантажити сертифікат</v>
      </c>
    </row>
    <row r="149" spans="1:7" ht="28.8" x14ac:dyDescent="0.3">
      <c r="A149" s="2">
        <v>148</v>
      </c>
      <c r="B149" s="2" t="s">
        <v>527</v>
      </c>
      <c r="C149" s="2" t="s">
        <v>528</v>
      </c>
      <c r="D149" s="2" t="s">
        <v>529</v>
      </c>
      <c r="E149" s="2" t="s">
        <v>530</v>
      </c>
      <c r="F149" s="2" t="s">
        <v>531</v>
      </c>
      <c r="G149" s="2" t="str">
        <f>HYPERLINK("https://talan.bank.gov.ua/get-user-certificate/RV8DCGkpkaDCS-WEyORS","Завантажити сертифікат")</f>
        <v>Завантажити сертифікат</v>
      </c>
    </row>
    <row r="150" spans="1:7" ht="28.8" x14ac:dyDescent="0.3">
      <c r="A150" s="2">
        <v>149</v>
      </c>
      <c r="B150" s="2" t="s">
        <v>532</v>
      </c>
      <c r="C150" s="2" t="s">
        <v>528</v>
      </c>
      <c r="D150" s="2" t="s">
        <v>529</v>
      </c>
      <c r="E150" s="2" t="s">
        <v>533</v>
      </c>
      <c r="F150" s="2" t="s">
        <v>5750</v>
      </c>
      <c r="G150" s="2" t="str">
        <f>HYPERLINK("https://talan.bank.gov.ua/get-user-certificate/RV8DCusk7tpLPZTAiiSo","Завантажити сертифікат")</f>
        <v>Завантажити сертифікат</v>
      </c>
    </row>
    <row r="151" spans="1:7" ht="28.8" x14ac:dyDescent="0.3">
      <c r="A151" s="2">
        <v>150</v>
      </c>
      <c r="B151" s="2" t="s">
        <v>534</v>
      </c>
      <c r="C151" s="2" t="s">
        <v>528</v>
      </c>
      <c r="D151" s="2" t="s">
        <v>529</v>
      </c>
      <c r="E151" s="2" t="s">
        <v>535</v>
      </c>
      <c r="F151" s="2" t="s">
        <v>536</v>
      </c>
      <c r="G151" s="2" t="str">
        <f>HYPERLINK("https://talan.bank.gov.ua/get-user-certificate/RV8DC4bFp2xLi-QAMzmX","Завантажити сертифікат")</f>
        <v>Завантажити сертифікат</v>
      </c>
    </row>
    <row r="152" spans="1:7" ht="28.8" x14ac:dyDescent="0.3">
      <c r="A152" s="2">
        <v>151</v>
      </c>
      <c r="B152" s="2" t="s">
        <v>537</v>
      </c>
      <c r="C152" s="2" t="s">
        <v>528</v>
      </c>
      <c r="D152" s="2" t="s">
        <v>529</v>
      </c>
      <c r="E152" s="2" t="s">
        <v>538</v>
      </c>
      <c r="F152" s="2" t="s">
        <v>539</v>
      </c>
      <c r="G152" s="2" t="str">
        <f>HYPERLINK("https://talan.bank.gov.ua/get-user-certificate/RV8DCKVZ3wEksmgMdVQ1","Завантажити сертифікат")</f>
        <v>Завантажити сертифікат</v>
      </c>
    </row>
    <row r="153" spans="1:7" ht="43.2" x14ac:dyDescent="0.3">
      <c r="A153" s="2">
        <v>152</v>
      </c>
      <c r="B153" s="2" t="s">
        <v>540</v>
      </c>
      <c r="C153" s="2" t="s">
        <v>541</v>
      </c>
      <c r="D153" s="2" t="s">
        <v>542</v>
      </c>
      <c r="E153" s="2" t="s">
        <v>543</v>
      </c>
      <c r="F153" s="2" t="s">
        <v>544</v>
      </c>
      <c r="G153" s="2" t="str">
        <f>HYPERLINK("https://talan.bank.gov.ua/get-user-certificate/RV8DCauS92d0O3rJ5Y2_","Завантажити сертифікат")</f>
        <v>Завантажити сертифікат</v>
      </c>
    </row>
    <row r="154" spans="1:7" ht="43.2" x14ac:dyDescent="0.3">
      <c r="A154" s="2">
        <v>153</v>
      </c>
      <c r="B154" s="2" t="s">
        <v>545</v>
      </c>
      <c r="C154" s="2" t="s">
        <v>541</v>
      </c>
      <c r="D154" s="2" t="s">
        <v>542</v>
      </c>
      <c r="E154" s="2" t="s">
        <v>546</v>
      </c>
      <c r="F154" s="2" t="s">
        <v>547</v>
      </c>
      <c r="G154" s="2" t="str">
        <f>HYPERLINK("https://talan.bank.gov.ua/get-user-certificate/RV8DCc0_30zIYWRNJDXQ","Завантажити сертифікат")</f>
        <v>Завантажити сертифікат</v>
      </c>
    </row>
    <row r="155" spans="1:7" ht="43.2" x14ac:dyDescent="0.3">
      <c r="A155" s="2">
        <v>154</v>
      </c>
      <c r="B155" s="2" t="s">
        <v>548</v>
      </c>
      <c r="C155" s="2" t="s">
        <v>541</v>
      </c>
      <c r="D155" s="2" t="s">
        <v>542</v>
      </c>
      <c r="E155" s="2" t="s">
        <v>549</v>
      </c>
      <c r="F155" s="2" t="s">
        <v>550</v>
      </c>
      <c r="G155" s="2" t="str">
        <f>HYPERLINK("https://talan.bank.gov.ua/get-user-certificate/RV8DCynOHCISs2r9vuwR","Завантажити сертифікат")</f>
        <v>Завантажити сертифікат</v>
      </c>
    </row>
    <row r="156" spans="1:7" ht="43.2" x14ac:dyDescent="0.3">
      <c r="A156" s="2">
        <v>155</v>
      </c>
      <c r="B156" s="2" t="s">
        <v>551</v>
      </c>
      <c r="C156" s="2" t="s">
        <v>541</v>
      </c>
      <c r="D156" s="2" t="s">
        <v>542</v>
      </c>
      <c r="E156" s="2" t="s">
        <v>552</v>
      </c>
      <c r="F156" s="2" t="s">
        <v>553</v>
      </c>
      <c r="G156" s="2" t="str">
        <f>HYPERLINK("https://talan.bank.gov.ua/get-user-certificate/RV8DC24d1gYXaZWxpeV5","Завантажити сертифікат")</f>
        <v>Завантажити сертифікат</v>
      </c>
    </row>
    <row r="157" spans="1:7" ht="43.2" x14ac:dyDescent="0.3">
      <c r="A157" s="2">
        <v>156</v>
      </c>
      <c r="B157" s="2" t="s">
        <v>554</v>
      </c>
      <c r="C157" s="2" t="s">
        <v>541</v>
      </c>
      <c r="D157" s="2" t="s">
        <v>542</v>
      </c>
      <c r="E157" s="2" t="s">
        <v>555</v>
      </c>
      <c r="F157" s="2" t="s">
        <v>556</v>
      </c>
      <c r="G157" s="2" t="str">
        <f>HYPERLINK("https://talan.bank.gov.ua/get-user-certificate/RV8DCFx4pH-logqYUTM5","Завантажити сертифікат")</f>
        <v>Завантажити сертифікат</v>
      </c>
    </row>
    <row r="158" spans="1:7" ht="43.2" x14ac:dyDescent="0.3">
      <c r="A158" s="2">
        <v>157</v>
      </c>
      <c r="B158" s="2" t="s">
        <v>557</v>
      </c>
      <c r="C158" s="2" t="s">
        <v>541</v>
      </c>
      <c r="D158" s="2" t="s">
        <v>542</v>
      </c>
      <c r="E158" s="2" t="s">
        <v>558</v>
      </c>
      <c r="F158" s="2" t="s">
        <v>559</v>
      </c>
      <c r="G158" s="2" t="str">
        <f>HYPERLINK("https://talan.bank.gov.ua/get-user-certificate/RV8DCwggjVUpRqg1Scc-","Завантажити сертифікат")</f>
        <v>Завантажити сертифікат</v>
      </c>
    </row>
    <row r="159" spans="1:7" ht="43.2" x14ac:dyDescent="0.3">
      <c r="A159" s="2">
        <v>158</v>
      </c>
      <c r="B159" s="2" t="s">
        <v>560</v>
      </c>
      <c r="C159" s="2" t="s">
        <v>541</v>
      </c>
      <c r="D159" s="2" t="s">
        <v>542</v>
      </c>
      <c r="E159" s="2" t="s">
        <v>561</v>
      </c>
      <c r="F159" s="2" t="s">
        <v>562</v>
      </c>
      <c r="G159" s="2" t="str">
        <f>HYPERLINK("https://talan.bank.gov.ua/get-user-certificate/RV8DClwISakDbddqqIXJ","Завантажити сертифікат")</f>
        <v>Завантажити сертифікат</v>
      </c>
    </row>
    <row r="160" spans="1:7" ht="43.2" x14ac:dyDescent="0.3">
      <c r="A160" s="2">
        <v>159</v>
      </c>
      <c r="B160" s="2" t="s">
        <v>563</v>
      </c>
      <c r="C160" s="2" t="s">
        <v>541</v>
      </c>
      <c r="D160" s="2" t="s">
        <v>542</v>
      </c>
      <c r="E160" s="2" t="s">
        <v>564</v>
      </c>
      <c r="F160" s="2" t="s">
        <v>565</v>
      </c>
      <c r="G160" s="2" t="str">
        <f>HYPERLINK("https://talan.bank.gov.ua/get-user-certificate/RV8DCsfxxIESmXTrMRwM","Завантажити сертифікат")</f>
        <v>Завантажити сертифікат</v>
      </c>
    </row>
    <row r="161" spans="1:7" ht="43.2" x14ac:dyDescent="0.3">
      <c r="A161" s="2">
        <v>160</v>
      </c>
      <c r="B161" s="2" t="s">
        <v>566</v>
      </c>
      <c r="C161" s="2" t="s">
        <v>541</v>
      </c>
      <c r="D161" s="2" t="s">
        <v>542</v>
      </c>
      <c r="E161" s="2" t="s">
        <v>567</v>
      </c>
      <c r="F161" s="2" t="s">
        <v>568</v>
      </c>
      <c r="G161" s="2" t="str">
        <f>HYPERLINK("https://talan.bank.gov.ua/get-user-certificate/RV8DCW3ZsgWyi-o-V0Rd","Завантажити сертифікат")</f>
        <v>Завантажити сертифікат</v>
      </c>
    </row>
    <row r="162" spans="1:7" ht="43.2" x14ac:dyDescent="0.3">
      <c r="A162" s="2">
        <v>161</v>
      </c>
      <c r="B162" s="2" t="s">
        <v>569</v>
      </c>
      <c r="C162" s="2" t="s">
        <v>541</v>
      </c>
      <c r="D162" s="2" t="s">
        <v>542</v>
      </c>
      <c r="E162" s="2" t="s">
        <v>570</v>
      </c>
      <c r="F162" s="2" t="s">
        <v>571</v>
      </c>
      <c r="G162" s="2" t="str">
        <f>HYPERLINK("https://talan.bank.gov.ua/get-user-certificate/RV8DCyvxio1sTSe2XzW4","Завантажити сертифікат")</f>
        <v>Завантажити сертифікат</v>
      </c>
    </row>
    <row r="163" spans="1:7" ht="43.2" x14ac:dyDescent="0.3">
      <c r="A163" s="2">
        <v>162</v>
      </c>
      <c r="B163" s="2" t="s">
        <v>572</v>
      </c>
      <c r="C163" s="2" t="s">
        <v>541</v>
      </c>
      <c r="D163" s="2" t="s">
        <v>542</v>
      </c>
      <c r="E163" s="2" t="s">
        <v>573</v>
      </c>
      <c r="F163" s="2" t="s">
        <v>574</v>
      </c>
      <c r="G163" s="2" t="str">
        <f>HYPERLINK("https://talan.bank.gov.ua/get-user-certificate/RV8DCZ4TsX1gjG6JIEcT","Завантажити сертифікат")</f>
        <v>Завантажити сертифікат</v>
      </c>
    </row>
    <row r="164" spans="1:7" ht="43.2" x14ac:dyDescent="0.3">
      <c r="A164" s="2">
        <v>163</v>
      </c>
      <c r="B164" s="2" t="s">
        <v>575</v>
      </c>
      <c r="C164" s="2" t="s">
        <v>541</v>
      </c>
      <c r="D164" s="2" t="s">
        <v>542</v>
      </c>
      <c r="E164" s="2" t="s">
        <v>576</v>
      </c>
      <c r="F164" s="2" t="s">
        <v>577</v>
      </c>
      <c r="G164" s="2" t="str">
        <f>HYPERLINK("https://talan.bank.gov.ua/get-user-certificate/RV8DCfwf_bQN2bHgR1j0","Завантажити сертифікат")</f>
        <v>Завантажити сертифікат</v>
      </c>
    </row>
    <row r="165" spans="1:7" ht="43.2" x14ac:dyDescent="0.3">
      <c r="A165" s="2">
        <v>164</v>
      </c>
      <c r="B165" s="2" t="s">
        <v>578</v>
      </c>
      <c r="C165" s="2" t="s">
        <v>541</v>
      </c>
      <c r="D165" s="2" t="s">
        <v>542</v>
      </c>
      <c r="E165" s="2" t="s">
        <v>579</v>
      </c>
      <c r="F165" s="2" t="s">
        <v>580</v>
      </c>
      <c r="G165" s="2" t="str">
        <f>HYPERLINK("https://talan.bank.gov.ua/get-user-certificate/RV8DCmNxDh4k7ozATUvR","Завантажити сертифікат")</f>
        <v>Завантажити сертифікат</v>
      </c>
    </row>
    <row r="166" spans="1:7" ht="43.2" x14ac:dyDescent="0.3">
      <c r="A166" s="2">
        <v>165</v>
      </c>
      <c r="B166" s="2" t="s">
        <v>581</v>
      </c>
      <c r="C166" s="2" t="s">
        <v>541</v>
      </c>
      <c r="D166" s="2" t="s">
        <v>542</v>
      </c>
      <c r="E166" s="2" t="s">
        <v>582</v>
      </c>
      <c r="F166" s="2" t="s">
        <v>583</v>
      </c>
      <c r="G166" s="2" t="str">
        <f>HYPERLINK("https://talan.bank.gov.ua/get-user-certificate/RV8DCoKTIfJ-FmGyhxM2","Завантажити сертифікат")</f>
        <v>Завантажити сертифікат</v>
      </c>
    </row>
    <row r="167" spans="1:7" x14ac:dyDescent="0.3">
      <c r="A167" s="2">
        <v>166</v>
      </c>
      <c r="B167" s="2" t="s">
        <v>584</v>
      </c>
      <c r="C167" s="2" t="s">
        <v>585</v>
      </c>
      <c r="D167" s="2" t="s">
        <v>586</v>
      </c>
      <c r="E167" s="2" t="s">
        <v>587</v>
      </c>
      <c r="F167" s="2" t="s">
        <v>588</v>
      </c>
      <c r="G167" s="2" t="str">
        <f>HYPERLINK("https://talan.bank.gov.ua/get-user-certificate/RV8DCPc8uacMahTkAGMB","Завантажити сертифікат")</f>
        <v>Завантажити сертифікат</v>
      </c>
    </row>
    <row r="168" spans="1:7" x14ac:dyDescent="0.3">
      <c r="A168" s="2">
        <v>167</v>
      </c>
      <c r="B168" s="2" t="s">
        <v>589</v>
      </c>
      <c r="C168" s="2" t="s">
        <v>585</v>
      </c>
      <c r="D168" s="2" t="s">
        <v>586</v>
      </c>
      <c r="E168" s="2" t="s">
        <v>590</v>
      </c>
      <c r="F168" s="2" t="s">
        <v>591</v>
      </c>
      <c r="G168" s="2" t="str">
        <f>HYPERLINK("https://talan.bank.gov.ua/get-user-certificate/RV8DC_SAG18A1HOtRrXO","Завантажити сертифікат")</f>
        <v>Завантажити сертифікат</v>
      </c>
    </row>
    <row r="169" spans="1:7" x14ac:dyDescent="0.3">
      <c r="A169" s="2">
        <v>168</v>
      </c>
      <c r="B169" s="2" t="s">
        <v>592</v>
      </c>
      <c r="C169" s="2" t="s">
        <v>585</v>
      </c>
      <c r="D169" s="2" t="s">
        <v>586</v>
      </c>
      <c r="E169" s="2" t="s">
        <v>593</v>
      </c>
      <c r="F169" s="2" t="s">
        <v>594</v>
      </c>
      <c r="G169" s="2" t="str">
        <f>HYPERLINK("https://talan.bank.gov.ua/get-user-certificate/RV8DC2ZLKMT3iTFCf4Ej","Завантажити сертифікат")</f>
        <v>Завантажити сертифікат</v>
      </c>
    </row>
    <row r="170" spans="1:7" x14ac:dyDescent="0.3">
      <c r="A170" s="2">
        <v>169</v>
      </c>
      <c r="B170" s="2" t="s">
        <v>595</v>
      </c>
      <c r="C170" s="2" t="s">
        <v>585</v>
      </c>
      <c r="D170" s="2" t="s">
        <v>586</v>
      </c>
      <c r="E170" s="2" t="s">
        <v>596</v>
      </c>
      <c r="F170" s="2" t="s">
        <v>597</v>
      </c>
      <c r="G170" s="2" t="str">
        <f>HYPERLINK("https://talan.bank.gov.ua/get-user-certificate/RV8DCJsmvz_JvY08er3F","Завантажити сертифікат")</f>
        <v>Завантажити сертифікат</v>
      </c>
    </row>
    <row r="171" spans="1:7" x14ac:dyDescent="0.3">
      <c r="A171" s="2">
        <v>170</v>
      </c>
      <c r="B171" s="2" t="s">
        <v>598</v>
      </c>
      <c r="C171" s="2" t="s">
        <v>585</v>
      </c>
      <c r="D171" s="2" t="s">
        <v>586</v>
      </c>
      <c r="E171" s="2" t="s">
        <v>599</v>
      </c>
      <c r="F171" s="2" t="s">
        <v>600</v>
      </c>
      <c r="G171" s="2" t="str">
        <f>HYPERLINK("https://talan.bank.gov.ua/get-user-certificate/RV8DC64TUvaMbkFlETXj","Завантажити сертифікат")</f>
        <v>Завантажити сертифікат</v>
      </c>
    </row>
    <row r="172" spans="1:7" x14ac:dyDescent="0.3">
      <c r="A172" s="2">
        <v>171</v>
      </c>
      <c r="B172" s="2" t="s">
        <v>601</v>
      </c>
      <c r="C172" s="2" t="s">
        <v>585</v>
      </c>
      <c r="D172" s="2" t="s">
        <v>586</v>
      </c>
      <c r="E172" s="2" t="s">
        <v>602</v>
      </c>
      <c r="F172" s="2" t="s">
        <v>603</v>
      </c>
      <c r="G172" s="2" t="str">
        <f>HYPERLINK("https://talan.bank.gov.ua/get-user-certificate/RV8DCi1G6t0k-RgC54Rf","Завантажити сертифікат")</f>
        <v>Завантажити сертифікат</v>
      </c>
    </row>
    <row r="173" spans="1:7" x14ac:dyDescent="0.3">
      <c r="A173" s="2">
        <v>172</v>
      </c>
      <c r="B173" s="2" t="s">
        <v>604</v>
      </c>
      <c r="C173" s="2" t="s">
        <v>585</v>
      </c>
      <c r="D173" s="2" t="s">
        <v>586</v>
      </c>
      <c r="E173" s="2" t="s">
        <v>605</v>
      </c>
      <c r="F173" s="2" t="s">
        <v>606</v>
      </c>
      <c r="G173" s="2" t="str">
        <f>HYPERLINK("https://talan.bank.gov.ua/get-user-certificate/RV8DCa80dUR_mzz1eYCS","Завантажити сертифікат")</f>
        <v>Завантажити сертифікат</v>
      </c>
    </row>
    <row r="174" spans="1:7" x14ac:dyDescent="0.3">
      <c r="A174" s="2">
        <v>173</v>
      </c>
      <c r="B174" s="2" t="s">
        <v>607</v>
      </c>
      <c r="C174" s="2" t="s">
        <v>585</v>
      </c>
      <c r="D174" s="2" t="s">
        <v>586</v>
      </c>
      <c r="E174" s="2" t="s">
        <v>608</v>
      </c>
      <c r="F174" s="2" t="s">
        <v>609</v>
      </c>
      <c r="G174" s="2" t="str">
        <f>HYPERLINK("https://talan.bank.gov.ua/get-user-certificate/RV8DC2Z1uGQBbJX0Vtem","Завантажити сертифікат")</f>
        <v>Завантажити сертифікат</v>
      </c>
    </row>
    <row r="175" spans="1:7" x14ac:dyDescent="0.3">
      <c r="A175" s="2">
        <v>174</v>
      </c>
      <c r="B175" s="2" t="s">
        <v>610</v>
      </c>
      <c r="C175" s="2" t="s">
        <v>585</v>
      </c>
      <c r="D175" s="2" t="s">
        <v>586</v>
      </c>
      <c r="E175" s="2" t="s">
        <v>611</v>
      </c>
      <c r="F175" s="2" t="s">
        <v>612</v>
      </c>
      <c r="G175" s="2" t="str">
        <f>HYPERLINK("https://talan.bank.gov.ua/get-user-certificate/RV8DCzXuJ4bkLbiMuNrH","Завантажити сертифікат")</f>
        <v>Завантажити сертифікат</v>
      </c>
    </row>
    <row r="176" spans="1:7" ht="28.8" x14ac:dyDescent="0.3">
      <c r="A176" s="2">
        <v>175</v>
      </c>
      <c r="B176" s="2" t="s">
        <v>613</v>
      </c>
      <c r="C176" s="2" t="s">
        <v>614</v>
      </c>
      <c r="D176" s="2" t="s">
        <v>615</v>
      </c>
      <c r="E176" s="2" t="s">
        <v>616</v>
      </c>
      <c r="F176" s="2" t="s">
        <v>617</v>
      </c>
      <c r="G176" s="2" t="str">
        <f>HYPERLINK("https://talan.bank.gov.ua/get-user-certificate/RV8DCNjO-juxj3mLH5g7","Завантажити сертифікат")</f>
        <v>Завантажити сертифікат</v>
      </c>
    </row>
    <row r="177" spans="1:7" ht="28.8" x14ac:dyDescent="0.3">
      <c r="A177" s="2">
        <v>176</v>
      </c>
      <c r="B177" s="2" t="s">
        <v>618</v>
      </c>
      <c r="C177" s="2" t="s">
        <v>619</v>
      </c>
      <c r="D177" s="2" t="s">
        <v>620</v>
      </c>
      <c r="E177" s="2" t="s">
        <v>621</v>
      </c>
      <c r="F177" s="2" t="s">
        <v>622</v>
      </c>
      <c r="G177" s="2" t="str">
        <f>HYPERLINK("https://talan.bank.gov.ua/get-user-certificate/RV8DCC6w1s0qtD-2cO9S","Завантажити сертифікат")</f>
        <v>Завантажити сертифікат</v>
      </c>
    </row>
    <row r="178" spans="1:7" ht="28.8" x14ac:dyDescent="0.3">
      <c r="A178" s="2">
        <v>177</v>
      </c>
      <c r="B178" s="2" t="s">
        <v>623</v>
      </c>
      <c r="C178" s="2" t="s">
        <v>619</v>
      </c>
      <c r="D178" s="2" t="s">
        <v>620</v>
      </c>
      <c r="E178" s="2" t="s">
        <v>624</v>
      </c>
      <c r="F178" s="2" t="s">
        <v>625</v>
      </c>
      <c r="G178" s="2" t="str">
        <f>HYPERLINK("https://talan.bank.gov.ua/get-user-certificate/RV8DCBrAUw7WKoXzLlC9","Завантажити сертифікат")</f>
        <v>Завантажити сертифікат</v>
      </c>
    </row>
    <row r="179" spans="1:7" ht="28.8" x14ac:dyDescent="0.3">
      <c r="A179" s="2">
        <v>178</v>
      </c>
      <c r="B179" s="2" t="s">
        <v>626</v>
      </c>
      <c r="C179" s="2" t="s">
        <v>619</v>
      </c>
      <c r="D179" s="2" t="s">
        <v>620</v>
      </c>
      <c r="E179" s="2" t="s">
        <v>627</v>
      </c>
      <c r="F179" s="2" t="s">
        <v>628</v>
      </c>
      <c r="G179" s="2" t="str">
        <f>HYPERLINK("https://talan.bank.gov.ua/get-user-certificate/RV8DCeP0lBVpYHH5A9b_","Завантажити сертифікат")</f>
        <v>Завантажити сертифікат</v>
      </c>
    </row>
    <row r="180" spans="1:7" ht="28.8" x14ac:dyDescent="0.3">
      <c r="A180" s="2">
        <v>179</v>
      </c>
      <c r="B180" s="2" t="s">
        <v>629</v>
      </c>
      <c r="C180" s="2" t="s">
        <v>619</v>
      </c>
      <c r="D180" s="2" t="s">
        <v>620</v>
      </c>
      <c r="E180" s="2" t="s">
        <v>630</v>
      </c>
      <c r="F180" s="2" t="s">
        <v>631</v>
      </c>
      <c r="G180" s="2" t="str">
        <f>HYPERLINK("https://talan.bank.gov.ua/get-user-certificate/RV8DCxv0IWNq_ujyaozO","Завантажити сертифікат")</f>
        <v>Завантажити сертифікат</v>
      </c>
    </row>
    <row r="181" spans="1:7" x14ac:dyDescent="0.3">
      <c r="A181" s="2">
        <v>180</v>
      </c>
      <c r="B181" s="2" t="s">
        <v>632</v>
      </c>
      <c r="C181" s="2" t="s">
        <v>633</v>
      </c>
      <c r="D181" s="2" t="s">
        <v>634</v>
      </c>
      <c r="E181" s="2" t="s">
        <v>635</v>
      </c>
      <c r="F181" s="2" t="s">
        <v>636</v>
      </c>
      <c r="G181" s="2" t="str">
        <f>HYPERLINK("https://talan.bank.gov.ua/get-user-certificate/RV8DCwKDgE4iBRTdokEM","Завантажити сертифікат")</f>
        <v>Завантажити сертифікат</v>
      </c>
    </row>
    <row r="182" spans="1:7" ht="28.8" x14ac:dyDescent="0.3">
      <c r="A182" s="2">
        <v>181</v>
      </c>
      <c r="B182" s="2" t="s">
        <v>637</v>
      </c>
      <c r="C182" s="2" t="s">
        <v>638</v>
      </c>
      <c r="D182" s="2" t="s">
        <v>639</v>
      </c>
      <c r="E182" s="2" t="s">
        <v>640</v>
      </c>
      <c r="F182" s="2" t="s">
        <v>641</v>
      </c>
      <c r="G182" s="2" t="str">
        <f>HYPERLINK("https://talan.bank.gov.ua/get-user-certificate/RV8DCBph-ig9nv_PACzv","Завантажити сертифікат")</f>
        <v>Завантажити сертифікат</v>
      </c>
    </row>
    <row r="183" spans="1:7" ht="28.8" x14ac:dyDescent="0.3">
      <c r="A183" s="2">
        <v>182</v>
      </c>
      <c r="B183" s="2" t="s">
        <v>642</v>
      </c>
      <c r="C183" s="2" t="s">
        <v>638</v>
      </c>
      <c r="D183" s="2" t="s">
        <v>639</v>
      </c>
      <c r="E183" s="2" t="s">
        <v>643</v>
      </c>
      <c r="F183" s="2" t="s">
        <v>644</v>
      </c>
      <c r="G183" s="2" t="str">
        <f>HYPERLINK("https://talan.bank.gov.ua/get-user-certificate/RV8DCDsJ1NCgHsTejf0-","Завантажити сертифікат")</f>
        <v>Завантажити сертифікат</v>
      </c>
    </row>
    <row r="184" spans="1:7" ht="28.8" x14ac:dyDescent="0.3">
      <c r="A184" s="2">
        <v>183</v>
      </c>
      <c r="B184" s="2" t="s">
        <v>645</v>
      </c>
      <c r="C184" s="2" t="s">
        <v>638</v>
      </c>
      <c r="D184" s="2" t="s">
        <v>639</v>
      </c>
      <c r="E184" s="2" t="s">
        <v>646</v>
      </c>
      <c r="F184" s="2" t="s">
        <v>647</v>
      </c>
      <c r="G184" s="2" t="str">
        <f>HYPERLINK("https://talan.bank.gov.ua/get-user-certificate/RV8DCka6aeSAJ_oaiaYV","Завантажити сертифікат")</f>
        <v>Завантажити сертифікат</v>
      </c>
    </row>
    <row r="185" spans="1:7" ht="28.8" x14ac:dyDescent="0.3">
      <c r="A185" s="2">
        <v>184</v>
      </c>
      <c r="B185" s="2" t="s">
        <v>648</v>
      </c>
      <c r="C185" s="2" t="s">
        <v>638</v>
      </c>
      <c r="D185" s="2" t="s">
        <v>639</v>
      </c>
      <c r="E185" s="2" t="s">
        <v>649</v>
      </c>
      <c r="F185" s="2" t="s">
        <v>650</v>
      </c>
      <c r="G185" s="2" t="str">
        <f>HYPERLINK("https://talan.bank.gov.ua/get-user-certificate/RV8DC_GsNhEi_vf6b9BN","Завантажити сертифікат")</f>
        <v>Завантажити сертифікат</v>
      </c>
    </row>
    <row r="186" spans="1:7" ht="28.8" x14ac:dyDescent="0.3">
      <c r="A186" s="2">
        <v>185</v>
      </c>
      <c r="B186" s="2" t="s">
        <v>651</v>
      </c>
      <c r="C186" s="2" t="s">
        <v>652</v>
      </c>
      <c r="D186" s="2" t="s">
        <v>653</v>
      </c>
      <c r="E186" s="2" t="s">
        <v>654</v>
      </c>
      <c r="F186" s="2" t="s">
        <v>655</v>
      </c>
      <c r="G186" s="2" t="str">
        <f>HYPERLINK("https://talan.bank.gov.ua/get-user-certificate/RV8DCZHs4dvAuUgrjwHj","Завантажити сертифікат")</f>
        <v>Завантажити сертифікат</v>
      </c>
    </row>
    <row r="187" spans="1:7" ht="28.8" x14ac:dyDescent="0.3">
      <c r="A187" s="2">
        <v>186</v>
      </c>
      <c r="B187" s="2" t="s">
        <v>656</v>
      </c>
      <c r="C187" s="2" t="s">
        <v>652</v>
      </c>
      <c r="D187" s="2" t="s">
        <v>653</v>
      </c>
      <c r="E187" s="2" t="s">
        <v>657</v>
      </c>
      <c r="F187" s="2" t="s">
        <v>658</v>
      </c>
      <c r="G187" s="2" t="str">
        <f>HYPERLINK("https://talan.bank.gov.ua/get-user-certificate/RV8DCCswkWhXVxUL65k1","Завантажити сертифікат")</f>
        <v>Завантажити сертифікат</v>
      </c>
    </row>
    <row r="188" spans="1:7" ht="28.8" x14ac:dyDescent="0.3">
      <c r="A188" s="2">
        <v>187</v>
      </c>
      <c r="B188" s="2" t="s">
        <v>659</v>
      </c>
      <c r="C188" s="2" t="s">
        <v>652</v>
      </c>
      <c r="D188" s="2" t="s">
        <v>653</v>
      </c>
      <c r="E188" s="2" t="s">
        <v>660</v>
      </c>
      <c r="F188" s="2" t="s">
        <v>661</v>
      </c>
      <c r="G188" s="2" t="str">
        <f>HYPERLINK("https://talan.bank.gov.ua/get-user-certificate/RV8DCbLcWlyChFJYbDSi","Завантажити сертифікат")</f>
        <v>Завантажити сертифікат</v>
      </c>
    </row>
    <row r="189" spans="1:7" ht="28.8" x14ac:dyDescent="0.3">
      <c r="A189" s="2">
        <v>188</v>
      </c>
      <c r="B189" s="2" t="s">
        <v>662</v>
      </c>
      <c r="C189" s="2" t="s">
        <v>652</v>
      </c>
      <c r="D189" s="2" t="s">
        <v>653</v>
      </c>
      <c r="E189" s="2" t="s">
        <v>663</v>
      </c>
      <c r="F189" s="2" t="s">
        <v>664</v>
      </c>
      <c r="G189" s="2" t="str">
        <f>HYPERLINK("https://talan.bank.gov.ua/get-user-certificate/RV8DCjyyev6xV2gogf1z","Завантажити сертифікат")</f>
        <v>Завантажити сертифікат</v>
      </c>
    </row>
    <row r="190" spans="1:7" ht="28.8" x14ac:dyDescent="0.3">
      <c r="A190" s="2">
        <v>189</v>
      </c>
      <c r="B190" s="2" t="s">
        <v>665</v>
      </c>
      <c r="C190" s="2" t="s">
        <v>652</v>
      </c>
      <c r="D190" s="2" t="s">
        <v>653</v>
      </c>
      <c r="E190" s="2" t="s">
        <v>666</v>
      </c>
      <c r="F190" s="2" t="s">
        <v>667</v>
      </c>
      <c r="G190" s="2" t="str">
        <f>HYPERLINK("https://talan.bank.gov.ua/get-user-certificate/RV8DCAg23OjT6pddF5b7","Завантажити сертифікат")</f>
        <v>Завантажити сертифікат</v>
      </c>
    </row>
    <row r="191" spans="1:7" ht="28.8" x14ac:dyDescent="0.3">
      <c r="A191" s="2">
        <v>190</v>
      </c>
      <c r="B191" s="2" t="s">
        <v>668</v>
      </c>
      <c r="C191" s="2" t="s">
        <v>669</v>
      </c>
      <c r="D191" s="2" t="s">
        <v>670</v>
      </c>
      <c r="E191" s="2" t="s">
        <v>671</v>
      </c>
      <c r="F191" s="2" t="s">
        <v>672</v>
      </c>
      <c r="G191" s="2" t="str">
        <f>HYPERLINK("https://talan.bank.gov.ua/get-user-certificate/RV8DCqk2OTbLj0hoPtdz","Завантажити сертифікат")</f>
        <v>Завантажити сертифікат</v>
      </c>
    </row>
    <row r="192" spans="1:7" ht="28.8" x14ac:dyDescent="0.3">
      <c r="A192" s="2">
        <v>191</v>
      </c>
      <c r="B192" s="2" t="s">
        <v>673</v>
      </c>
      <c r="C192" s="2" t="s">
        <v>674</v>
      </c>
      <c r="D192" s="2" t="s">
        <v>675</v>
      </c>
      <c r="E192" s="2" t="s">
        <v>676</v>
      </c>
      <c r="F192" s="2" t="s">
        <v>677</v>
      </c>
      <c r="G192" s="2" t="str">
        <f>HYPERLINK("https://talan.bank.gov.ua/get-user-certificate/RV8DCdzUnbgA_whlZcnK","Завантажити сертифікат")</f>
        <v>Завантажити сертифікат</v>
      </c>
    </row>
    <row r="193" spans="1:7" ht="28.8" x14ac:dyDescent="0.3">
      <c r="A193" s="2">
        <v>192</v>
      </c>
      <c r="B193" s="2" t="s">
        <v>678</v>
      </c>
      <c r="C193" s="2" t="s">
        <v>674</v>
      </c>
      <c r="D193" s="2" t="s">
        <v>675</v>
      </c>
      <c r="E193" s="2" t="s">
        <v>679</v>
      </c>
      <c r="F193" s="2" t="s">
        <v>680</v>
      </c>
      <c r="G193" s="2" t="str">
        <f>HYPERLINK("https://talan.bank.gov.ua/get-user-certificate/RV8DCQlCPii-mA9MdL1G","Завантажити сертифікат")</f>
        <v>Завантажити сертифікат</v>
      </c>
    </row>
    <row r="194" spans="1:7" ht="28.8" x14ac:dyDescent="0.3">
      <c r="A194" s="2">
        <v>193</v>
      </c>
      <c r="B194" s="2" t="s">
        <v>681</v>
      </c>
      <c r="C194" s="2" t="s">
        <v>674</v>
      </c>
      <c r="D194" s="2" t="s">
        <v>675</v>
      </c>
      <c r="E194" s="2" t="s">
        <v>682</v>
      </c>
      <c r="F194" s="2" t="s">
        <v>683</v>
      </c>
      <c r="G194" s="2" t="str">
        <f>HYPERLINK("https://talan.bank.gov.ua/get-user-certificate/RV8DCly-aCIvTfv2KyXo","Завантажити сертифікат")</f>
        <v>Завантажити сертифікат</v>
      </c>
    </row>
    <row r="195" spans="1:7" ht="28.8" x14ac:dyDescent="0.3">
      <c r="A195" s="2">
        <v>194</v>
      </c>
      <c r="B195" s="2" t="s">
        <v>684</v>
      </c>
      <c r="C195" s="2" t="s">
        <v>674</v>
      </c>
      <c r="D195" s="2" t="s">
        <v>675</v>
      </c>
      <c r="E195" s="2" t="s">
        <v>685</v>
      </c>
      <c r="F195" s="2" t="s">
        <v>686</v>
      </c>
      <c r="G195" s="2" t="str">
        <f>HYPERLINK("https://talan.bank.gov.ua/get-user-certificate/RV8DCtOgpb6jMTA89Qbs","Завантажити сертифікат")</f>
        <v>Завантажити сертифікат</v>
      </c>
    </row>
    <row r="196" spans="1:7" ht="28.8" x14ac:dyDescent="0.3">
      <c r="A196" s="2">
        <v>195</v>
      </c>
      <c r="B196" s="2" t="s">
        <v>687</v>
      </c>
      <c r="C196" s="2" t="s">
        <v>674</v>
      </c>
      <c r="D196" s="2" t="s">
        <v>675</v>
      </c>
      <c r="E196" s="2" t="s">
        <v>688</v>
      </c>
      <c r="F196" s="2" t="s">
        <v>689</v>
      </c>
      <c r="G196" s="2" t="str">
        <f>HYPERLINK("https://talan.bank.gov.ua/get-user-certificate/RV8DC9OKt8bj-q7wISFW","Завантажити сертифікат")</f>
        <v>Завантажити сертифікат</v>
      </c>
    </row>
    <row r="197" spans="1:7" ht="43.2" x14ac:dyDescent="0.3">
      <c r="A197" s="2">
        <v>196</v>
      </c>
      <c r="B197" s="2" t="s">
        <v>690</v>
      </c>
      <c r="C197" s="2" t="s">
        <v>691</v>
      </c>
      <c r="D197" s="2" t="s">
        <v>692</v>
      </c>
      <c r="E197" s="2" t="s">
        <v>693</v>
      </c>
      <c r="F197" s="2" t="s">
        <v>694</v>
      </c>
      <c r="G197" s="2" t="str">
        <f>HYPERLINK("https://talan.bank.gov.ua/get-user-certificate/RV8DCkzgx7qt1P3U-m0I","Завантажити сертифікат")</f>
        <v>Завантажити сертифікат</v>
      </c>
    </row>
    <row r="198" spans="1:7" ht="43.2" x14ac:dyDescent="0.3">
      <c r="A198" s="2">
        <v>197</v>
      </c>
      <c r="B198" s="2" t="s">
        <v>695</v>
      </c>
      <c r="C198" s="2" t="s">
        <v>696</v>
      </c>
      <c r="D198" s="2" t="s">
        <v>697</v>
      </c>
      <c r="E198" s="2" t="s">
        <v>698</v>
      </c>
      <c r="F198" s="2" t="s">
        <v>699</v>
      </c>
      <c r="G198" s="2" t="str">
        <f>HYPERLINK("https://talan.bank.gov.ua/get-user-certificate/RV8DCs1W4D8IQrQzCvfh","Завантажити сертифікат")</f>
        <v>Завантажити сертифікат</v>
      </c>
    </row>
    <row r="199" spans="1:7" ht="43.2" x14ac:dyDescent="0.3">
      <c r="A199" s="2">
        <v>198</v>
      </c>
      <c r="B199" s="2" t="s">
        <v>700</v>
      </c>
      <c r="C199" s="2" t="s">
        <v>696</v>
      </c>
      <c r="D199" s="2" t="s">
        <v>697</v>
      </c>
      <c r="E199" s="2" t="s">
        <v>701</v>
      </c>
      <c r="F199" s="2" t="s">
        <v>702</v>
      </c>
      <c r="G199" s="2" t="str">
        <f>HYPERLINK("https://talan.bank.gov.ua/get-user-certificate/RV8DCRCveo5VT_BPq6Yx","Завантажити сертифікат")</f>
        <v>Завантажити сертифікат</v>
      </c>
    </row>
    <row r="200" spans="1:7" ht="43.2" x14ac:dyDescent="0.3">
      <c r="A200" s="2">
        <v>199</v>
      </c>
      <c r="B200" s="2" t="s">
        <v>703</v>
      </c>
      <c r="C200" s="2" t="s">
        <v>696</v>
      </c>
      <c r="D200" s="2" t="s">
        <v>697</v>
      </c>
      <c r="E200" s="2" t="s">
        <v>704</v>
      </c>
      <c r="F200" s="2" t="s">
        <v>705</v>
      </c>
      <c r="G200" s="2" t="str">
        <f>HYPERLINK("https://talan.bank.gov.ua/get-user-certificate/RV8DC00Cl9j4vK7gT87V","Завантажити сертифікат")</f>
        <v>Завантажити сертифікат</v>
      </c>
    </row>
    <row r="201" spans="1:7" ht="28.8" x14ac:dyDescent="0.3">
      <c r="A201" s="2">
        <v>200</v>
      </c>
      <c r="B201" s="2" t="s">
        <v>706</v>
      </c>
      <c r="C201" s="2" t="s">
        <v>707</v>
      </c>
      <c r="D201" s="2" t="s">
        <v>708</v>
      </c>
      <c r="E201" s="2" t="s">
        <v>709</v>
      </c>
      <c r="F201" s="2" t="s">
        <v>710</v>
      </c>
      <c r="G201" s="2" t="str">
        <f>HYPERLINK("https://talan.bank.gov.ua/get-user-certificate/RV8DCVSadk0xHDjJgpqX","Завантажити сертифікат")</f>
        <v>Завантажити сертифікат</v>
      </c>
    </row>
    <row r="202" spans="1:7" ht="43.2" x14ac:dyDescent="0.3">
      <c r="A202" s="2">
        <v>201</v>
      </c>
      <c r="B202" s="2" t="s">
        <v>711</v>
      </c>
      <c r="C202" s="2" t="s">
        <v>712</v>
      </c>
      <c r="D202" s="2" t="s">
        <v>713</v>
      </c>
      <c r="E202" s="2" t="s">
        <v>714</v>
      </c>
      <c r="F202" s="2" t="s">
        <v>715</v>
      </c>
      <c r="G202" s="2" t="str">
        <f>HYPERLINK("https://talan.bank.gov.ua/get-user-certificate/RV8DCjYa7rGXM424FUnd","Завантажити сертифікат")</f>
        <v>Завантажити сертифікат</v>
      </c>
    </row>
    <row r="203" spans="1:7" ht="28.8" x14ac:dyDescent="0.3">
      <c r="A203" s="2">
        <v>202</v>
      </c>
      <c r="B203" s="2" t="s">
        <v>716</v>
      </c>
      <c r="C203" s="2" t="s">
        <v>717</v>
      </c>
      <c r="D203" s="2" t="s">
        <v>718</v>
      </c>
      <c r="E203" s="2" t="s">
        <v>719</v>
      </c>
      <c r="F203" s="2" t="s">
        <v>720</v>
      </c>
      <c r="G203" s="2" t="str">
        <f>HYPERLINK("https://talan.bank.gov.ua/get-user-certificate/RV8DCV-j3NvgM_49xhiA","Завантажити сертифікат")</f>
        <v>Завантажити сертифікат</v>
      </c>
    </row>
    <row r="204" spans="1:7" ht="28.8" x14ac:dyDescent="0.3">
      <c r="A204" s="2">
        <v>203</v>
      </c>
      <c r="B204" s="2" t="s">
        <v>721</v>
      </c>
      <c r="C204" s="2" t="s">
        <v>722</v>
      </c>
      <c r="D204" s="2" t="s">
        <v>723</v>
      </c>
      <c r="E204" s="2" t="s">
        <v>724</v>
      </c>
      <c r="F204" s="2" t="s">
        <v>725</v>
      </c>
      <c r="G204" s="2" t="str">
        <f>HYPERLINK("https://talan.bank.gov.ua/get-user-certificate/RV8DCW21DtIdJ8HKwu1a","Завантажити сертифікат")</f>
        <v>Завантажити сертифікат</v>
      </c>
    </row>
    <row r="205" spans="1:7" ht="28.8" x14ac:dyDescent="0.3">
      <c r="A205" s="2">
        <v>204</v>
      </c>
      <c r="B205" s="2" t="s">
        <v>726</v>
      </c>
      <c r="C205" s="2" t="s">
        <v>722</v>
      </c>
      <c r="D205" s="2" t="s">
        <v>723</v>
      </c>
      <c r="E205" s="2" t="s">
        <v>727</v>
      </c>
      <c r="F205" s="2" t="s">
        <v>728</v>
      </c>
      <c r="G205" s="2" t="str">
        <f>HYPERLINK("https://talan.bank.gov.ua/get-user-certificate/RV8DCqAKnfi-FSEiVSjI","Завантажити сертифікат")</f>
        <v>Завантажити сертифікат</v>
      </c>
    </row>
    <row r="206" spans="1:7" ht="28.8" x14ac:dyDescent="0.3">
      <c r="A206" s="2">
        <v>205</v>
      </c>
      <c r="B206" s="2" t="s">
        <v>729</v>
      </c>
      <c r="C206" s="2" t="s">
        <v>722</v>
      </c>
      <c r="D206" s="2" t="s">
        <v>723</v>
      </c>
      <c r="E206" s="2" t="s">
        <v>730</v>
      </c>
      <c r="F206" s="2" t="s">
        <v>731</v>
      </c>
      <c r="G206" s="2" t="str">
        <f>HYPERLINK("https://talan.bank.gov.ua/get-user-certificate/RV8DCCtPgXqGw9yMyJtc","Завантажити сертифікат")</f>
        <v>Завантажити сертифікат</v>
      </c>
    </row>
    <row r="207" spans="1:7" ht="28.8" x14ac:dyDescent="0.3">
      <c r="A207" s="2">
        <v>206</v>
      </c>
      <c r="B207" s="2" t="s">
        <v>732</v>
      </c>
      <c r="C207" s="2" t="s">
        <v>722</v>
      </c>
      <c r="D207" s="2" t="s">
        <v>723</v>
      </c>
      <c r="E207" s="2" t="s">
        <v>733</v>
      </c>
      <c r="F207" s="2" t="s">
        <v>734</v>
      </c>
      <c r="G207" s="2" t="str">
        <f>HYPERLINK("https://talan.bank.gov.ua/get-user-certificate/RV8DCjWACwKpgqOQQqwl","Завантажити сертифікат")</f>
        <v>Завантажити сертифікат</v>
      </c>
    </row>
    <row r="208" spans="1:7" x14ac:dyDescent="0.3">
      <c r="A208" s="2">
        <v>207</v>
      </c>
      <c r="B208" s="2" t="s">
        <v>735</v>
      </c>
      <c r="C208" s="2" t="s">
        <v>736</v>
      </c>
      <c r="D208" s="2" t="s">
        <v>737</v>
      </c>
      <c r="E208" s="2" t="s">
        <v>738</v>
      </c>
      <c r="F208" s="2" t="s">
        <v>739</v>
      </c>
      <c r="G208" s="2" t="str">
        <f>HYPERLINK("https://talan.bank.gov.ua/get-user-certificate/RV8DCNn9txSj4qm4Hngg","Завантажити сертифікат")</f>
        <v>Завантажити сертифікат</v>
      </c>
    </row>
    <row r="209" spans="1:7" ht="28.8" x14ac:dyDescent="0.3">
      <c r="A209" s="2">
        <v>208</v>
      </c>
      <c r="B209" s="2" t="s">
        <v>740</v>
      </c>
      <c r="C209" s="2" t="s">
        <v>741</v>
      </c>
      <c r="D209" s="2" t="s">
        <v>742</v>
      </c>
      <c r="E209" s="2" t="s">
        <v>743</v>
      </c>
      <c r="F209" s="2" t="s">
        <v>744</v>
      </c>
      <c r="G209" s="2" t="str">
        <f>HYPERLINK("https://talan.bank.gov.ua/get-user-certificate/RV8DCbJPaOHB0L0sKEeO","Завантажити сертифікат")</f>
        <v>Завантажити сертифікат</v>
      </c>
    </row>
    <row r="210" spans="1:7" ht="28.8" x14ac:dyDescent="0.3">
      <c r="A210" s="2">
        <v>209</v>
      </c>
      <c r="B210" s="2" t="s">
        <v>745</v>
      </c>
      <c r="C210" s="2" t="s">
        <v>746</v>
      </c>
      <c r="D210" s="2" t="s">
        <v>747</v>
      </c>
      <c r="E210" s="2" t="s">
        <v>748</v>
      </c>
      <c r="F210" s="2" t="s">
        <v>749</v>
      </c>
      <c r="G210" s="2" t="str">
        <f>HYPERLINK("https://talan.bank.gov.ua/get-user-certificate/RV8DCXpFeDHPH7hyVXwR","Завантажити сертифікат")</f>
        <v>Завантажити сертифікат</v>
      </c>
    </row>
    <row r="211" spans="1:7" x14ac:dyDescent="0.3">
      <c r="A211" s="2">
        <v>210</v>
      </c>
      <c r="B211" s="2" t="s">
        <v>750</v>
      </c>
      <c r="C211" s="2" t="s">
        <v>751</v>
      </c>
      <c r="D211" s="2" t="s">
        <v>752</v>
      </c>
      <c r="E211" s="2" t="s">
        <v>753</v>
      </c>
      <c r="F211" s="2" t="s">
        <v>754</v>
      </c>
      <c r="G211" s="2" t="str">
        <f>HYPERLINK("https://talan.bank.gov.ua/get-user-certificate/RV8DC5gR6t7_xajUBCBE","Завантажити сертифікат")</f>
        <v>Завантажити сертифікат</v>
      </c>
    </row>
    <row r="212" spans="1:7" ht="28.8" x14ac:dyDescent="0.3">
      <c r="A212" s="2">
        <v>211</v>
      </c>
      <c r="B212" s="2" t="s">
        <v>755</v>
      </c>
      <c r="C212" s="2" t="s">
        <v>756</v>
      </c>
      <c r="D212" s="2" t="s">
        <v>757</v>
      </c>
      <c r="E212" s="2" t="s">
        <v>758</v>
      </c>
      <c r="F212" s="2" t="s">
        <v>759</v>
      </c>
      <c r="G212" s="2" t="str">
        <f>HYPERLINK("https://talan.bank.gov.ua/get-user-certificate/RV8DCKA2CxpX0qiRXYK5","Завантажити сертифікат")</f>
        <v>Завантажити сертифікат</v>
      </c>
    </row>
    <row r="213" spans="1:7" ht="28.8" x14ac:dyDescent="0.3">
      <c r="A213" s="2">
        <v>212</v>
      </c>
      <c r="B213" s="2" t="s">
        <v>760</v>
      </c>
      <c r="C213" s="2" t="s">
        <v>756</v>
      </c>
      <c r="D213" s="2" t="s">
        <v>757</v>
      </c>
      <c r="E213" s="2" t="s">
        <v>761</v>
      </c>
      <c r="F213" s="2" t="s">
        <v>762</v>
      </c>
      <c r="G213" s="2" t="str">
        <f>HYPERLINK("https://talan.bank.gov.ua/get-user-certificate/RV8DCu6-oOtZeJm6n_Z_","Завантажити сертифікат")</f>
        <v>Завантажити сертифікат</v>
      </c>
    </row>
    <row r="214" spans="1:7" ht="28.8" x14ac:dyDescent="0.3">
      <c r="A214" s="2">
        <v>213</v>
      </c>
      <c r="B214" s="2" t="s">
        <v>763</v>
      </c>
      <c r="C214" s="2" t="s">
        <v>756</v>
      </c>
      <c r="D214" s="2" t="s">
        <v>757</v>
      </c>
      <c r="E214" s="2" t="s">
        <v>764</v>
      </c>
      <c r="F214" s="2" t="s">
        <v>765</v>
      </c>
      <c r="G214" s="2" t="str">
        <f>HYPERLINK("https://talan.bank.gov.ua/get-user-certificate/RV8DCHyKyXTSomfm7AtL","Завантажити сертифікат")</f>
        <v>Завантажити сертифікат</v>
      </c>
    </row>
    <row r="215" spans="1:7" ht="28.8" x14ac:dyDescent="0.3">
      <c r="A215" s="2">
        <v>214</v>
      </c>
      <c r="B215" s="2" t="s">
        <v>766</v>
      </c>
      <c r="C215" s="2" t="s">
        <v>756</v>
      </c>
      <c r="D215" s="2" t="s">
        <v>757</v>
      </c>
      <c r="E215" s="2" t="s">
        <v>767</v>
      </c>
      <c r="F215" s="2" t="s">
        <v>768</v>
      </c>
      <c r="G215" s="2" t="str">
        <f>HYPERLINK("https://talan.bank.gov.ua/get-user-certificate/RV8DCnYTDn4CNqX2JNvA","Завантажити сертифікат")</f>
        <v>Завантажити сертифікат</v>
      </c>
    </row>
    <row r="216" spans="1:7" ht="28.8" x14ac:dyDescent="0.3">
      <c r="A216" s="2">
        <v>215</v>
      </c>
      <c r="B216" s="4" t="s">
        <v>769</v>
      </c>
      <c r="C216" s="4" t="s">
        <v>5758</v>
      </c>
      <c r="D216" s="4" t="s">
        <v>770</v>
      </c>
      <c r="E216" s="4" t="s">
        <v>771</v>
      </c>
      <c r="F216" s="4" t="s">
        <v>772</v>
      </c>
      <c r="G216" s="4" t="str">
        <f>HYPERLINK("https://talan.bank.gov.ua/get-user-certificate/Ncfjeum_2WVrDNiHBpys","Завантажити сертифікат")</f>
        <v>Завантажити сертифікат</v>
      </c>
    </row>
    <row r="217" spans="1:7" ht="28.8" x14ac:dyDescent="0.3">
      <c r="A217" s="2">
        <v>216</v>
      </c>
      <c r="B217" s="4" t="s">
        <v>773</v>
      </c>
      <c r="C217" s="4" t="s">
        <v>5758</v>
      </c>
      <c r="D217" s="4" t="s">
        <v>770</v>
      </c>
      <c r="E217" s="4" t="s">
        <v>774</v>
      </c>
      <c r="F217" s="4" t="s">
        <v>775</v>
      </c>
      <c r="G217" s="4" t="str">
        <f>HYPERLINK("https://talan.bank.gov.ua/get-user-certificate/NcfjeU5AkcFGXzx38pX4","Завантажити сертифікат")</f>
        <v>Завантажити сертифікат</v>
      </c>
    </row>
    <row r="218" spans="1:7" ht="28.8" x14ac:dyDescent="0.3">
      <c r="A218" s="2">
        <v>217</v>
      </c>
      <c r="B218" s="4" t="s">
        <v>776</v>
      </c>
      <c r="C218" s="4" t="s">
        <v>5758</v>
      </c>
      <c r="D218" s="4" t="s">
        <v>770</v>
      </c>
      <c r="E218" s="4" t="s">
        <v>777</v>
      </c>
      <c r="F218" s="4" t="s">
        <v>778</v>
      </c>
      <c r="G218" s="4" t="str">
        <f>HYPERLINK("https://talan.bank.gov.ua/get-user-certificate/NcfjeWRDGue_9jEi67BC","Завантажити сертифікат")</f>
        <v>Завантажити сертифікат</v>
      </c>
    </row>
    <row r="219" spans="1:7" ht="28.8" x14ac:dyDescent="0.3">
      <c r="A219" s="2">
        <v>218</v>
      </c>
      <c r="B219" s="4" t="s">
        <v>779</v>
      </c>
      <c r="C219" s="4" t="s">
        <v>5758</v>
      </c>
      <c r="D219" s="4" t="s">
        <v>770</v>
      </c>
      <c r="E219" s="4" t="s">
        <v>780</v>
      </c>
      <c r="F219" s="4" t="s">
        <v>781</v>
      </c>
      <c r="G219" s="4" t="str">
        <f>HYPERLINK("https://talan.bank.gov.ua/get-user-certificate/NcfjeFAyMzChZ8Rh-ekY","Завантажити сертифікат")</f>
        <v>Завантажити сертифікат</v>
      </c>
    </row>
    <row r="220" spans="1:7" ht="28.8" x14ac:dyDescent="0.3">
      <c r="A220" s="2">
        <v>219</v>
      </c>
      <c r="B220" s="4" t="s">
        <v>782</v>
      </c>
      <c r="C220" s="4" t="s">
        <v>5758</v>
      </c>
      <c r="D220" s="4" t="s">
        <v>770</v>
      </c>
      <c r="E220" s="4" t="s">
        <v>783</v>
      </c>
      <c r="F220" s="4" t="s">
        <v>784</v>
      </c>
      <c r="G220" s="4" t="str">
        <f>HYPERLINK("https://talan.bank.gov.ua/get-user-certificate/NcfjesesGbsulVKJZAV3","Завантажити сертифікат")</f>
        <v>Завантажити сертифікат</v>
      </c>
    </row>
    <row r="221" spans="1:7" ht="28.8" x14ac:dyDescent="0.3">
      <c r="A221" s="2">
        <v>220</v>
      </c>
      <c r="B221" s="4" t="s">
        <v>785</v>
      </c>
      <c r="C221" s="4" t="s">
        <v>5758</v>
      </c>
      <c r="D221" s="4" t="s">
        <v>770</v>
      </c>
      <c r="E221" s="4" t="s">
        <v>786</v>
      </c>
      <c r="F221" s="4" t="s">
        <v>787</v>
      </c>
      <c r="G221" s="4" t="str">
        <f>HYPERLINK("https://talan.bank.gov.ua/get-user-certificate/Ncfje0NYj68fE8TrrUpe","Завантажити сертифікат")</f>
        <v>Завантажити сертифікат</v>
      </c>
    </row>
    <row r="222" spans="1:7" ht="28.8" x14ac:dyDescent="0.3">
      <c r="A222" s="2">
        <v>221</v>
      </c>
      <c r="B222" s="4" t="s">
        <v>788</v>
      </c>
      <c r="C222" s="4" t="s">
        <v>5758</v>
      </c>
      <c r="D222" s="4" t="s">
        <v>770</v>
      </c>
      <c r="E222" s="4" t="s">
        <v>789</v>
      </c>
      <c r="F222" s="4" t="s">
        <v>790</v>
      </c>
      <c r="G222" s="4" t="str">
        <f>HYPERLINK("https://talan.bank.gov.ua/get-user-certificate/NcfjeYiccIs6dTpI3FNH","Завантажити сертифікат")</f>
        <v>Завантажити сертифікат</v>
      </c>
    </row>
    <row r="223" spans="1:7" ht="28.8" x14ac:dyDescent="0.3">
      <c r="A223" s="2">
        <v>222</v>
      </c>
      <c r="B223" s="4" t="s">
        <v>791</v>
      </c>
      <c r="C223" s="4" t="s">
        <v>5758</v>
      </c>
      <c r="D223" s="4" t="s">
        <v>770</v>
      </c>
      <c r="E223" s="4" t="s">
        <v>792</v>
      </c>
      <c r="F223" s="4" t="s">
        <v>793</v>
      </c>
      <c r="G223" s="4" t="str">
        <f>HYPERLINK("https://talan.bank.gov.ua/get-user-certificate/NcfjeDfCpPZXRm5XpZpQ","Завантажити сертифікат")</f>
        <v>Завантажити сертифікат</v>
      </c>
    </row>
    <row r="224" spans="1:7" ht="28.8" x14ac:dyDescent="0.3">
      <c r="A224" s="2">
        <v>223</v>
      </c>
      <c r="B224" s="4" t="s">
        <v>794</v>
      </c>
      <c r="C224" s="4" t="s">
        <v>5758</v>
      </c>
      <c r="D224" s="4" t="s">
        <v>770</v>
      </c>
      <c r="E224" s="4" t="s">
        <v>795</v>
      </c>
      <c r="F224" s="4" t="s">
        <v>796</v>
      </c>
      <c r="G224" s="4" t="str">
        <f>HYPERLINK("https://talan.bank.gov.ua/get-user-certificate/NcfjesgOuLvOozYJfHxY","Завантажити сертифікат")</f>
        <v>Завантажити сертифікат</v>
      </c>
    </row>
    <row r="225" spans="1:7" ht="28.8" x14ac:dyDescent="0.3">
      <c r="A225" s="2">
        <v>224</v>
      </c>
      <c r="B225" s="4" t="s">
        <v>797</v>
      </c>
      <c r="C225" s="4" t="s">
        <v>5758</v>
      </c>
      <c r="D225" s="4" t="s">
        <v>770</v>
      </c>
      <c r="E225" s="4" t="s">
        <v>798</v>
      </c>
      <c r="F225" s="4" t="s">
        <v>799</v>
      </c>
      <c r="G225" s="4" t="str">
        <f>HYPERLINK("https://talan.bank.gov.ua/get-user-certificate/Ncfje8Q-9C-ZFA8mYWJz","Завантажити сертифікат")</f>
        <v>Завантажити сертифікат</v>
      </c>
    </row>
    <row r="226" spans="1:7" ht="28.8" x14ac:dyDescent="0.3">
      <c r="A226" s="2">
        <v>225</v>
      </c>
      <c r="B226" s="4" t="s">
        <v>800</v>
      </c>
      <c r="C226" s="4" t="s">
        <v>5758</v>
      </c>
      <c r="D226" s="4" t="s">
        <v>770</v>
      </c>
      <c r="E226" s="4" t="s">
        <v>801</v>
      </c>
      <c r="F226" s="4" t="s">
        <v>802</v>
      </c>
      <c r="G226" s="4" t="str">
        <f>HYPERLINK("https://talan.bank.gov.ua/get-user-certificate/Ncfjen57MtokkKZeIter","Завантажити сертифікат")</f>
        <v>Завантажити сертифікат</v>
      </c>
    </row>
    <row r="227" spans="1:7" ht="28.8" x14ac:dyDescent="0.3">
      <c r="A227" s="2">
        <v>226</v>
      </c>
      <c r="B227" s="4" t="s">
        <v>803</v>
      </c>
      <c r="C227" s="4" t="s">
        <v>5758</v>
      </c>
      <c r="D227" s="4" t="s">
        <v>770</v>
      </c>
      <c r="E227" s="4" t="s">
        <v>804</v>
      </c>
      <c r="F227" s="4" t="s">
        <v>805</v>
      </c>
      <c r="G227" s="4" t="str">
        <f>HYPERLINK("https://talan.bank.gov.ua/get-user-certificate/Ncfjea6zXtQRO-p-BEiC","Завантажити сертифікат")</f>
        <v>Завантажити сертифікат</v>
      </c>
    </row>
    <row r="228" spans="1:7" ht="28.8" x14ac:dyDescent="0.3">
      <c r="A228" s="2">
        <v>227</v>
      </c>
      <c r="B228" s="4" t="s">
        <v>806</v>
      </c>
      <c r="C228" s="4" t="s">
        <v>5758</v>
      </c>
      <c r="D228" s="4" t="s">
        <v>770</v>
      </c>
      <c r="E228" s="4" t="s">
        <v>807</v>
      </c>
      <c r="F228" s="4" t="s">
        <v>808</v>
      </c>
      <c r="G228" s="4" t="str">
        <f>HYPERLINK("https://talan.bank.gov.ua/get-user-certificate/NcfjeSAvprpq8YPy74am","Завантажити сертифікат")</f>
        <v>Завантажити сертифікат</v>
      </c>
    </row>
    <row r="229" spans="1:7" ht="28.8" x14ac:dyDescent="0.3">
      <c r="A229" s="2">
        <v>228</v>
      </c>
      <c r="B229" s="4" t="s">
        <v>809</v>
      </c>
      <c r="C229" s="4" t="s">
        <v>5758</v>
      </c>
      <c r="D229" s="4" t="s">
        <v>770</v>
      </c>
      <c r="E229" s="4" t="s">
        <v>810</v>
      </c>
      <c r="F229" s="4" t="s">
        <v>811</v>
      </c>
      <c r="G229" s="4" t="str">
        <f>HYPERLINK("https://talan.bank.gov.ua/get-user-certificate/NcfjedjEoOg-DtD5Kb0r","Завантажити сертифікат")</f>
        <v>Завантажити сертифікат</v>
      </c>
    </row>
    <row r="230" spans="1:7" ht="28.8" x14ac:dyDescent="0.3">
      <c r="A230" s="2">
        <v>229</v>
      </c>
      <c r="B230" s="4" t="s">
        <v>812</v>
      </c>
      <c r="C230" s="4" t="s">
        <v>5758</v>
      </c>
      <c r="D230" s="4" t="s">
        <v>770</v>
      </c>
      <c r="E230" s="4" t="s">
        <v>813</v>
      </c>
      <c r="F230" s="4" t="s">
        <v>814</v>
      </c>
      <c r="G230" s="4" t="str">
        <f>HYPERLINK("https://talan.bank.gov.ua/get-user-certificate/Ncfjeb2cb5E4YinlUAh2","Завантажити сертифікат")</f>
        <v>Завантажити сертифікат</v>
      </c>
    </row>
    <row r="231" spans="1:7" ht="28.8" x14ac:dyDescent="0.3">
      <c r="A231" s="2">
        <v>230</v>
      </c>
      <c r="B231" s="2" t="s">
        <v>815</v>
      </c>
      <c r="C231" s="2" t="s">
        <v>816</v>
      </c>
      <c r="D231" s="2" t="s">
        <v>817</v>
      </c>
      <c r="E231" s="2" t="s">
        <v>818</v>
      </c>
      <c r="F231" s="2" t="s">
        <v>819</v>
      </c>
      <c r="G231" s="2" t="str">
        <f>HYPERLINK("https://talan.bank.gov.ua/get-user-certificate/RV8DCNAJHmYVvujo4unc","Завантажити сертифікат")</f>
        <v>Завантажити сертифікат</v>
      </c>
    </row>
    <row r="232" spans="1:7" ht="43.2" x14ac:dyDescent="0.3">
      <c r="A232" s="2">
        <v>231</v>
      </c>
      <c r="B232" s="2" t="s">
        <v>820</v>
      </c>
      <c r="C232" s="2" t="s">
        <v>821</v>
      </c>
      <c r="D232" s="2" t="s">
        <v>822</v>
      </c>
      <c r="E232" s="2" t="s">
        <v>823</v>
      </c>
      <c r="F232" s="2" t="s">
        <v>824</v>
      </c>
      <c r="G232" s="2" t="str">
        <f>HYPERLINK("https://talan.bank.gov.ua/get-user-certificate/RV8DCi37VtSFklRN_BTV","Завантажити сертифікат")</f>
        <v>Завантажити сертифікат</v>
      </c>
    </row>
    <row r="233" spans="1:7" ht="43.2" x14ac:dyDescent="0.3">
      <c r="A233" s="2">
        <v>232</v>
      </c>
      <c r="B233" s="2" t="s">
        <v>825</v>
      </c>
      <c r="C233" s="2" t="s">
        <v>821</v>
      </c>
      <c r="D233" s="2" t="s">
        <v>822</v>
      </c>
      <c r="E233" s="2" t="s">
        <v>826</v>
      </c>
      <c r="F233" s="2" t="s">
        <v>827</v>
      </c>
      <c r="G233" s="2" t="str">
        <f>HYPERLINK("https://talan.bank.gov.ua/get-user-certificate/RV8DCn2JKUn7tYK8KBSg","Завантажити сертифікат")</f>
        <v>Завантажити сертифікат</v>
      </c>
    </row>
    <row r="234" spans="1:7" ht="43.2" x14ac:dyDescent="0.3">
      <c r="A234" s="2">
        <v>233</v>
      </c>
      <c r="B234" s="2" t="s">
        <v>828</v>
      </c>
      <c r="C234" s="2" t="s">
        <v>821</v>
      </c>
      <c r="D234" s="2" t="s">
        <v>822</v>
      </c>
      <c r="E234" s="2" t="s">
        <v>829</v>
      </c>
      <c r="F234" s="2" t="s">
        <v>830</v>
      </c>
      <c r="G234" s="2" t="str">
        <f>HYPERLINK("https://talan.bank.gov.ua/get-user-certificate/RV8DCVxoDaRI7KvtT_TG","Завантажити сертифікат")</f>
        <v>Завантажити сертифікат</v>
      </c>
    </row>
    <row r="235" spans="1:7" ht="43.2" x14ac:dyDescent="0.3">
      <c r="A235" s="2">
        <v>234</v>
      </c>
      <c r="B235" s="2" t="s">
        <v>831</v>
      </c>
      <c r="C235" s="2" t="s">
        <v>821</v>
      </c>
      <c r="D235" s="2" t="s">
        <v>822</v>
      </c>
      <c r="E235" s="2" t="s">
        <v>832</v>
      </c>
      <c r="F235" s="2" t="s">
        <v>833</v>
      </c>
      <c r="G235" s="2" t="str">
        <f>HYPERLINK("https://talan.bank.gov.ua/get-user-certificate/RV8DC9kFx_dF2dnsRW3K","Завантажити сертифікат")</f>
        <v>Завантажити сертифікат</v>
      </c>
    </row>
    <row r="236" spans="1:7" ht="43.2" x14ac:dyDescent="0.3">
      <c r="A236" s="2">
        <v>235</v>
      </c>
      <c r="B236" s="2" t="s">
        <v>834</v>
      </c>
      <c r="C236" s="2" t="s">
        <v>821</v>
      </c>
      <c r="D236" s="2" t="s">
        <v>822</v>
      </c>
      <c r="E236" s="2" t="s">
        <v>835</v>
      </c>
      <c r="F236" s="2" t="s">
        <v>836</v>
      </c>
      <c r="G236" s="2" t="str">
        <f>HYPERLINK("https://talan.bank.gov.ua/get-user-certificate/RV8DCRXHbiyNPdSTbeGi","Завантажити сертифікат")</f>
        <v>Завантажити сертифікат</v>
      </c>
    </row>
    <row r="237" spans="1:7" ht="43.2" x14ac:dyDescent="0.3">
      <c r="A237" s="2">
        <v>236</v>
      </c>
      <c r="B237" s="2" t="s">
        <v>837</v>
      </c>
      <c r="C237" s="2" t="s">
        <v>821</v>
      </c>
      <c r="D237" s="2" t="s">
        <v>822</v>
      </c>
      <c r="E237" s="2" t="s">
        <v>838</v>
      </c>
      <c r="F237" s="2" t="s">
        <v>839</v>
      </c>
      <c r="G237" s="2" t="str">
        <f>HYPERLINK("https://talan.bank.gov.ua/get-user-certificate/RV8DCrLXp6WDIa79F_eG","Завантажити сертифікат")</f>
        <v>Завантажити сертифікат</v>
      </c>
    </row>
    <row r="238" spans="1:7" ht="43.2" x14ac:dyDescent="0.3">
      <c r="A238" s="2">
        <v>237</v>
      </c>
      <c r="B238" s="2" t="s">
        <v>840</v>
      </c>
      <c r="C238" s="2" t="s">
        <v>821</v>
      </c>
      <c r="D238" s="2" t="s">
        <v>822</v>
      </c>
      <c r="E238" s="2" t="s">
        <v>841</v>
      </c>
      <c r="F238" s="2" t="s">
        <v>842</v>
      </c>
      <c r="G238" s="2" t="str">
        <f>HYPERLINK("https://talan.bank.gov.ua/get-user-certificate/RV8DC_QPtuSHQBck9Mxm","Завантажити сертифікат")</f>
        <v>Завантажити сертифікат</v>
      </c>
    </row>
    <row r="239" spans="1:7" ht="43.2" x14ac:dyDescent="0.3">
      <c r="A239" s="2">
        <v>238</v>
      </c>
      <c r="B239" s="2" t="s">
        <v>843</v>
      </c>
      <c r="C239" s="2" t="s">
        <v>821</v>
      </c>
      <c r="D239" s="2" t="s">
        <v>822</v>
      </c>
      <c r="E239" s="2" t="s">
        <v>844</v>
      </c>
      <c r="F239" s="2" t="s">
        <v>845</v>
      </c>
      <c r="G239" s="2" t="str">
        <f>HYPERLINK("https://talan.bank.gov.ua/get-user-certificate/RV8DC01Af3wlq9YlOPPy","Завантажити сертифікат")</f>
        <v>Завантажити сертифікат</v>
      </c>
    </row>
    <row r="240" spans="1:7" ht="43.2" x14ac:dyDescent="0.3">
      <c r="A240" s="2">
        <v>239</v>
      </c>
      <c r="B240" s="2" t="s">
        <v>846</v>
      </c>
      <c r="C240" s="2" t="s">
        <v>821</v>
      </c>
      <c r="D240" s="2" t="s">
        <v>822</v>
      </c>
      <c r="E240" s="2" t="s">
        <v>847</v>
      </c>
      <c r="F240" s="2" t="s">
        <v>848</v>
      </c>
      <c r="G240" s="2" t="str">
        <f>HYPERLINK("https://talan.bank.gov.ua/get-user-certificate/RV8DCU4hzuvY6Fd0rnOs","Завантажити сертифікат")</f>
        <v>Завантажити сертифікат</v>
      </c>
    </row>
    <row r="241" spans="1:7" ht="43.2" x14ac:dyDescent="0.3">
      <c r="A241" s="2">
        <v>240</v>
      </c>
      <c r="B241" s="2" t="s">
        <v>849</v>
      </c>
      <c r="C241" s="2" t="s">
        <v>821</v>
      </c>
      <c r="D241" s="2" t="s">
        <v>822</v>
      </c>
      <c r="E241" s="2" t="s">
        <v>850</v>
      </c>
      <c r="F241" s="2" t="s">
        <v>851</v>
      </c>
      <c r="G241" s="2" t="str">
        <f>HYPERLINK("https://talan.bank.gov.ua/get-user-certificate/RV8DC4Eo6T6iHSA-vS_-","Завантажити сертифікат")</f>
        <v>Завантажити сертифікат</v>
      </c>
    </row>
    <row r="242" spans="1:7" ht="43.2" x14ac:dyDescent="0.3">
      <c r="A242" s="2">
        <v>241</v>
      </c>
      <c r="B242" s="2" t="s">
        <v>852</v>
      </c>
      <c r="C242" s="2" t="s">
        <v>821</v>
      </c>
      <c r="D242" s="2" t="s">
        <v>822</v>
      </c>
      <c r="E242" s="2" t="s">
        <v>853</v>
      </c>
      <c r="F242" s="2" t="s">
        <v>854</v>
      </c>
      <c r="G242" s="2" t="str">
        <f>HYPERLINK("https://talan.bank.gov.ua/get-user-certificate/RV8DC3sttyxhgCadwHe7","Завантажити сертифікат")</f>
        <v>Завантажити сертифікат</v>
      </c>
    </row>
    <row r="243" spans="1:7" ht="43.2" x14ac:dyDescent="0.3">
      <c r="A243" s="2">
        <v>242</v>
      </c>
      <c r="B243" s="2" t="s">
        <v>855</v>
      </c>
      <c r="C243" s="2" t="s">
        <v>856</v>
      </c>
      <c r="D243" s="2" t="s">
        <v>857</v>
      </c>
      <c r="E243" s="2" t="s">
        <v>858</v>
      </c>
      <c r="F243" s="2" t="s">
        <v>859</v>
      </c>
      <c r="G243" s="2" t="str">
        <f>HYPERLINK("https://talan.bank.gov.ua/get-user-certificate/RV8DCPpmIG-lf3LdrWg4","Завантажити сертифікат")</f>
        <v>Завантажити сертифікат</v>
      </c>
    </row>
    <row r="244" spans="1:7" ht="28.8" x14ac:dyDescent="0.3">
      <c r="A244" s="2">
        <v>243</v>
      </c>
      <c r="B244" s="2" t="s">
        <v>860</v>
      </c>
      <c r="C244" s="2" t="s">
        <v>861</v>
      </c>
      <c r="D244" s="2" t="s">
        <v>862</v>
      </c>
      <c r="E244" s="2" t="s">
        <v>863</v>
      </c>
      <c r="F244" s="2" t="s">
        <v>864</v>
      </c>
      <c r="G244" s="2" t="str">
        <f>HYPERLINK("https://talan.bank.gov.ua/get-user-certificate/RV8DC7SeXVL0iecsAmlT","Завантажити сертифікат")</f>
        <v>Завантажити сертифікат</v>
      </c>
    </row>
    <row r="245" spans="1:7" x14ac:dyDescent="0.3">
      <c r="A245" s="2">
        <v>244</v>
      </c>
      <c r="B245" s="2" t="s">
        <v>865</v>
      </c>
      <c r="C245" s="2" t="s">
        <v>861</v>
      </c>
      <c r="D245" s="2" t="s">
        <v>862</v>
      </c>
      <c r="E245" s="2" t="s">
        <v>866</v>
      </c>
      <c r="F245" s="2" t="s">
        <v>867</v>
      </c>
      <c r="G245" s="2" t="str">
        <f>HYPERLINK("https://talan.bank.gov.ua/get-user-certificate/RV8DCHoLFpLn18Ef2PtD","Завантажити сертифікат")</f>
        <v>Завантажити сертифікат</v>
      </c>
    </row>
    <row r="246" spans="1:7" x14ac:dyDescent="0.3">
      <c r="A246" s="2">
        <v>245</v>
      </c>
      <c r="B246" s="2" t="s">
        <v>868</v>
      </c>
      <c r="C246" s="2" t="s">
        <v>861</v>
      </c>
      <c r="D246" s="2" t="s">
        <v>862</v>
      </c>
      <c r="E246" s="2" t="s">
        <v>869</v>
      </c>
      <c r="F246" s="2" t="s">
        <v>870</v>
      </c>
      <c r="G246" s="2" t="str">
        <f>HYPERLINK("https://talan.bank.gov.ua/get-user-certificate/RV8DCdvzw5lFrnovXFrE","Завантажити сертифікат")</f>
        <v>Завантажити сертифікат</v>
      </c>
    </row>
    <row r="247" spans="1:7" x14ac:dyDescent="0.3">
      <c r="A247" s="2">
        <v>246</v>
      </c>
      <c r="B247" s="2" t="s">
        <v>871</v>
      </c>
      <c r="C247" s="2" t="s">
        <v>861</v>
      </c>
      <c r="D247" s="2" t="s">
        <v>862</v>
      </c>
      <c r="E247" s="2" t="s">
        <v>872</v>
      </c>
      <c r="F247" s="2" t="s">
        <v>873</v>
      </c>
      <c r="G247" s="2" t="str">
        <f>HYPERLINK("https://talan.bank.gov.ua/get-user-certificate/RV8DCMlVhsGoxAYjRaFv","Завантажити сертифікат")</f>
        <v>Завантажити сертифікат</v>
      </c>
    </row>
    <row r="248" spans="1:7" x14ac:dyDescent="0.3">
      <c r="A248" s="2">
        <v>247</v>
      </c>
      <c r="B248" s="2" t="s">
        <v>874</v>
      </c>
      <c r="C248" s="2" t="s">
        <v>875</v>
      </c>
      <c r="D248" s="2" t="s">
        <v>876</v>
      </c>
      <c r="E248" s="2" t="s">
        <v>877</v>
      </c>
      <c r="F248" s="2" t="s">
        <v>878</v>
      </c>
      <c r="G248" s="2" t="str">
        <f>HYPERLINK("https://talan.bank.gov.ua/get-user-certificate/RV8DCQwzCXswjRIXdYWh","Завантажити сертифікат")</f>
        <v>Завантажити сертифікат</v>
      </c>
    </row>
    <row r="249" spans="1:7" x14ac:dyDescent="0.3">
      <c r="A249" s="2">
        <v>248</v>
      </c>
      <c r="B249" s="2" t="s">
        <v>879</v>
      </c>
      <c r="C249" s="2" t="s">
        <v>875</v>
      </c>
      <c r="D249" s="2" t="s">
        <v>876</v>
      </c>
      <c r="E249" s="2" t="s">
        <v>880</v>
      </c>
      <c r="F249" s="2" t="s">
        <v>881</v>
      </c>
      <c r="G249" s="2" t="str">
        <f>HYPERLINK("https://talan.bank.gov.ua/get-user-certificate/RV8DC700RasYfGNnN5Sk","Завантажити сертифікат")</f>
        <v>Завантажити сертифікат</v>
      </c>
    </row>
    <row r="250" spans="1:7" ht="28.8" x14ac:dyDescent="0.3">
      <c r="A250" s="2">
        <v>249</v>
      </c>
      <c r="B250" s="2" t="s">
        <v>882</v>
      </c>
      <c r="C250" s="2" t="s">
        <v>875</v>
      </c>
      <c r="D250" s="2" t="s">
        <v>876</v>
      </c>
      <c r="E250" s="2" t="s">
        <v>883</v>
      </c>
      <c r="F250" s="2" t="s">
        <v>884</v>
      </c>
      <c r="G250" s="2" t="str">
        <f>HYPERLINK("https://talan.bank.gov.ua/get-user-certificate/RV8DCHMq6hBQX1UEW2uC","Завантажити сертифікат")</f>
        <v>Завантажити сертифікат</v>
      </c>
    </row>
    <row r="251" spans="1:7" x14ac:dyDescent="0.3">
      <c r="A251" s="2">
        <v>250</v>
      </c>
      <c r="B251" s="2" t="s">
        <v>885</v>
      </c>
      <c r="C251" s="2" t="s">
        <v>875</v>
      </c>
      <c r="D251" s="2" t="s">
        <v>876</v>
      </c>
      <c r="E251" s="2" t="s">
        <v>886</v>
      </c>
      <c r="F251" s="2" t="s">
        <v>887</v>
      </c>
      <c r="G251" s="2" t="str">
        <f>HYPERLINK("https://talan.bank.gov.ua/get-user-certificate/RV8DCm6Y9vz5_IDl8m55","Завантажити сертифікат")</f>
        <v>Завантажити сертифікат</v>
      </c>
    </row>
    <row r="252" spans="1:7" x14ac:dyDescent="0.3">
      <c r="A252" s="2">
        <v>251</v>
      </c>
      <c r="B252" s="2" t="s">
        <v>888</v>
      </c>
      <c r="C252" s="2" t="s">
        <v>889</v>
      </c>
      <c r="D252" s="2" t="s">
        <v>890</v>
      </c>
      <c r="E252" s="2" t="s">
        <v>891</v>
      </c>
      <c r="F252" s="2" t="s">
        <v>892</v>
      </c>
      <c r="G252" s="2" t="str">
        <f>HYPERLINK("https://talan.bank.gov.ua/get-user-certificate/RV8DCnjrc0DSMK71GN_5","Завантажити сертифікат")</f>
        <v>Завантажити сертифікат</v>
      </c>
    </row>
    <row r="253" spans="1:7" x14ac:dyDescent="0.3">
      <c r="A253" s="2">
        <v>252</v>
      </c>
      <c r="B253" s="2" t="s">
        <v>893</v>
      </c>
      <c r="C253" s="2" t="s">
        <v>889</v>
      </c>
      <c r="D253" s="2" t="s">
        <v>890</v>
      </c>
      <c r="E253" s="2" t="s">
        <v>894</v>
      </c>
      <c r="F253" s="2" t="s">
        <v>895</v>
      </c>
      <c r="G253" s="2" t="str">
        <f>HYPERLINK("https://talan.bank.gov.ua/get-user-certificate/RV8DCoDaNs1kw-K2Fj4K","Завантажити сертифікат")</f>
        <v>Завантажити сертифікат</v>
      </c>
    </row>
    <row r="254" spans="1:7" x14ac:dyDescent="0.3">
      <c r="A254" s="2">
        <v>253</v>
      </c>
      <c r="B254" s="2" t="s">
        <v>896</v>
      </c>
      <c r="C254" s="2" t="s">
        <v>897</v>
      </c>
      <c r="D254" s="2" t="s">
        <v>898</v>
      </c>
      <c r="E254" s="2" t="s">
        <v>899</v>
      </c>
      <c r="F254" s="2" t="s">
        <v>900</v>
      </c>
      <c r="G254" s="2" t="str">
        <f>HYPERLINK("https://talan.bank.gov.ua/get-user-certificate/RV8DCvh-RroaRSz8kVzw","Завантажити сертифікат")</f>
        <v>Завантажити сертифікат</v>
      </c>
    </row>
    <row r="255" spans="1:7" x14ac:dyDescent="0.3">
      <c r="A255" s="2">
        <v>254</v>
      </c>
      <c r="B255" s="2" t="s">
        <v>901</v>
      </c>
      <c r="C255" s="2" t="s">
        <v>897</v>
      </c>
      <c r="D255" s="2" t="s">
        <v>898</v>
      </c>
      <c r="E255" s="2" t="s">
        <v>902</v>
      </c>
      <c r="F255" s="2" t="s">
        <v>903</v>
      </c>
      <c r="G255" s="2" t="str">
        <f>HYPERLINK("https://talan.bank.gov.ua/get-user-certificate/RV8DCcO1KGQJOG0tlG15","Завантажити сертифікат")</f>
        <v>Завантажити сертифікат</v>
      </c>
    </row>
    <row r="256" spans="1:7" x14ac:dyDescent="0.3">
      <c r="A256" s="2">
        <v>255</v>
      </c>
      <c r="B256" s="2" t="s">
        <v>904</v>
      </c>
      <c r="C256" s="2" t="s">
        <v>897</v>
      </c>
      <c r="D256" s="2" t="s">
        <v>898</v>
      </c>
      <c r="E256" s="2" t="s">
        <v>905</v>
      </c>
      <c r="F256" s="2" t="s">
        <v>906</v>
      </c>
      <c r="G256" s="2" t="str">
        <f>HYPERLINK("https://talan.bank.gov.ua/get-user-certificate/RV8DCGrhrZHoYf6n2F-X","Завантажити сертифікат")</f>
        <v>Завантажити сертифікат</v>
      </c>
    </row>
    <row r="257" spans="1:7" x14ac:dyDescent="0.3">
      <c r="A257" s="2">
        <v>256</v>
      </c>
      <c r="B257" s="2" t="s">
        <v>907</v>
      </c>
      <c r="C257" s="2" t="s">
        <v>897</v>
      </c>
      <c r="D257" s="2" t="s">
        <v>898</v>
      </c>
      <c r="E257" s="2" t="s">
        <v>908</v>
      </c>
      <c r="F257" s="2" t="s">
        <v>909</v>
      </c>
      <c r="G257" s="2" t="str">
        <f>HYPERLINK("https://talan.bank.gov.ua/get-user-certificate/RV8DCG2DT5vhD1aDgB5p","Завантажити сертифікат")</f>
        <v>Завантажити сертифікат</v>
      </c>
    </row>
    <row r="258" spans="1:7" x14ac:dyDescent="0.3">
      <c r="A258" s="2">
        <v>257</v>
      </c>
      <c r="B258" s="2" t="s">
        <v>910</v>
      </c>
      <c r="C258" s="2" t="s">
        <v>897</v>
      </c>
      <c r="D258" s="2" t="s">
        <v>898</v>
      </c>
      <c r="E258" s="2" t="s">
        <v>911</v>
      </c>
      <c r="F258" s="2" t="s">
        <v>912</v>
      </c>
      <c r="G258" s="2" t="str">
        <f>HYPERLINK("https://talan.bank.gov.ua/get-user-certificate/RV8DCFqjoQbGTfmxodEM","Завантажити сертифікат")</f>
        <v>Завантажити сертифікат</v>
      </c>
    </row>
    <row r="259" spans="1:7" ht="28.8" x14ac:dyDescent="0.3">
      <c r="A259" s="2">
        <v>258</v>
      </c>
      <c r="B259" s="2" t="s">
        <v>913</v>
      </c>
      <c r="C259" s="2" t="s">
        <v>897</v>
      </c>
      <c r="D259" s="2" t="s">
        <v>898</v>
      </c>
      <c r="E259" s="2" t="s">
        <v>914</v>
      </c>
      <c r="F259" s="2" t="s">
        <v>915</v>
      </c>
      <c r="G259" s="2" t="str">
        <f>HYPERLINK("https://talan.bank.gov.ua/get-user-certificate/RV8DCPuxmrWcZQPUiuAc","Завантажити сертифікат")</f>
        <v>Завантажити сертифікат</v>
      </c>
    </row>
    <row r="260" spans="1:7" ht="28.8" x14ac:dyDescent="0.3">
      <c r="A260" s="2">
        <v>259</v>
      </c>
      <c r="B260" s="2" t="s">
        <v>916</v>
      </c>
      <c r="C260" s="2" t="s">
        <v>917</v>
      </c>
      <c r="D260" s="2" t="s">
        <v>918</v>
      </c>
      <c r="E260" s="2" t="s">
        <v>919</v>
      </c>
      <c r="F260" s="2" t="s">
        <v>920</v>
      </c>
      <c r="G260" s="2" t="str">
        <f>HYPERLINK("https://talan.bank.gov.ua/get-user-certificate/RV8DC1cy4QhEcY1E3WAn","Завантажити сертифікат")</f>
        <v>Завантажити сертифікат</v>
      </c>
    </row>
    <row r="261" spans="1:7" ht="28.8" x14ac:dyDescent="0.3">
      <c r="A261" s="2">
        <v>260</v>
      </c>
      <c r="B261" s="2" t="s">
        <v>921</v>
      </c>
      <c r="C261" s="2" t="s">
        <v>917</v>
      </c>
      <c r="D261" s="2" t="s">
        <v>918</v>
      </c>
      <c r="E261" s="2" t="s">
        <v>922</v>
      </c>
      <c r="F261" s="2" t="s">
        <v>923</v>
      </c>
      <c r="G261" s="2" t="str">
        <f>HYPERLINK("https://talan.bank.gov.ua/get-user-certificate/RV8DCfGFUCFl-lbZzAqE","Завантажити сертифікат")</f>
        <v>Завантажити сертифікат</v>
      </c>
    </row>
    <row r="262" spans="1:7" ht="28.8" x14ac:dyDescent="0.3">
      <c r="A262" s="2">
        <v>261</v>
      </c>
      <c r="B262" s="2" t="s">
        <v>924</v>
      </c>
      <c r="C262" s="2" t="s">
        <v>917</v>
      </c>
      <c r="D262" s="2" t="s">
        <v>918</v>
      </c>
      <c r="E262" s="2" t="s">
        <v>925</v>
      </c>
      <c r="F262" s="2" t="s">
        <v>926</v>
      </c>
      <c r="G262" s="2" t="str">
        <f>HYPERLINK("https://talan.bank.gov.ua/get-user-certificate/RV8DClPpcDkGODNwg_ri","Завантажити сертифікат")</f>
        <v>Завантажити сертифікат</v>
      </c>
    </row>
    <row r="263" spans="1:7" ht="28.8" x14ac:dyDescent="0.3">
      <c r="A263" s="2">
        <v>262</v>
      </c>
      <c r="B263" s="2" t="s">
        <v>927</v>
      </c>
      <c r="C263" s="2" t="s">
        <v>917</v>
      </c>
      <c r="D263" s="2" t="s">
        <v>918</v>
      </c>
      <c r="E263" s="2" t="s">
        <v>928</v>
      </c>
      <c r="F263" s="2" t="s">
        <v>929</v>
      </c>
      <c r="G263" s="2" t="str">
        <f>HYPERLINK("https://talan.bank.gov.ua/get-user-certificate/RV8DC2Mm7WSfmI79nskO","Завантажити сертифікат")</f>
        <v>Завантажити сертифікат</v>
      </c>
    </row>
    <row r="264" spans="1:7" ht="28.8" x14ac:dyDescent="0.3">
      <c r="A264" s="2">
        <v>263</v>
      </c>
      <c r="B264" s="2" t="s">
        <v>930</v>
      </c>
      <c r="C264" s="2" t="s">
        <v>931</v>
      </c>
      <c r="D264" s="2" t="s">
        <v>932</v>
      </c>
      <c r="E264" s="2" t="s">
        <v>933</v>
      </c>
      <c r="F264" s="2" t="s">
        <v>934</v>
      </c>
      <c r="G264" s="2" t="str">
        <f>HYPERLINK("https://talan.bank.gov.ua/get-user-certificate/RV8DC8idBKzpGAI0cfnn","Завантажити сертифікат")</f>
        <v>Завантажити сертифікат</v>
      </c>
    </row>
    <row r="265" spans="1:7" ht="28.8" x14ac:dyDescent="0.3">
      <c r="A265" s="2">
        <v>264</v>
      </c>
      <c r="B265" s="2" t="s">
        <v>935</v>
      </c>
      <c r="C265" s="2" t="s">
        <v>931</v>
      </c>
      <c r="D265" s="2" t="s">
        <v>932</v>
      </c>
      <c r="E265" s="2" t="s">
        <v>936</v>
      </c>
      <c r="F265" s="2" t="s">
        <v>937</v>
      </c>
      <c r="G265" s="2" t="str">
        <f>HYPERLINK("https://talan.bank.gov.ua/get-user-certificate/RV8DCNwu4pc_0uLd25pR","Завантажити сертифікат")</f>
        <v>Завантажити сертифікат</v>
      </c>
    </row>
    <row r="266" spans="1:7" ht="28.8" x14ac:dyDescent="0.3">
      <c r="A266" s="2">
        <v>265</v>
      </c>
      <c r="B266" s="2" t="s">
        <v>938</v>
      </c>
      <c r="C266" s="2" t="s">
        <v>931</v>
      </c>
      <c r="D266" s="2" t="s">
        <v>932</v>
      </c>
      <c r="E266" s="2" t="s">
        <v>939</v>
      </c>
      <c r="F266" s="2" t="s">
        <v>940</v>
      </c>
      <c r="G266" s="2" t="str">
        <f>HYPERLINK("https://talan.bank.gov.ua/get-user-certificate/RV8DCHSp8XQ5Xq-IOOFv","Завантажити сертифікат")</f>
        <v>Завантажити сертифікат</v>
      </c>
    </row>
    <row r="267" spans="1:7" ht="28.8" x14ac:dyDescent="0.3">
      <c r="A267" s="2">
        <v>266</v>
      </c>
      <c r="B267" s="2" t="s">
        <v>941</v>
      </c>
      <c r="C267" s="2" t="s">
        <v>931</v>
      </c>
      <c r="D267" s="2" t="s">
        <v>932</v>
      </c>
      <c r="E267" s="2" t="s">
        <v>942</v>
      </c>
      <c r="F267" s="2" t="s">
        <v>943</v>
      </c>
      <c r="G267" s="2" t="str">
        <f>HYPERLINK("https://talan.bank.gov.ua/get-user-certificate/RV8DC2weI0kx8poz9Tis","Завантажити сертифікат")</f>
        <v>Завантажити сертифікат</v>
      </c>
    </row>
    <row r="268" spans="1:7" ht="28.8" x14ac:dyDescent="0.3">
      <c r="A268" s="2">
        <v>267</v>
      </c>
      <c r="B268" s="2" t="s">
        <v>944</v>
      </c>
      <c r="C268" s="2" t="s">
        <v>931</v>
      </c>
      <c r="D268" s="2" t="s">
        <v>932</v>
      </c>
      <c r="E268" s="2" t="s">
        <v>945</v>
      </c>
      <c r="F268" s="2" t="s">
        <v>946</v>
      </c>
      <c r="G268" s="2" t="str">
        <f>HYPERLINK("https://talan.bank.gov.ua/get-user-certificate/RV8DCFfTaNr6yLn6Oabv","Завантажити сертифікат")</f>
        <v>Завантажити сертифікат</v>
      </c>
    </row>
    <row r="269" spans="1:7" ht="28.8" x14ac:dyDescent="0.3">
      <c r="A269" s="2">
        <v>268</v>
      </c>
      <c r="B269" s="2" t="s">
        <v>947</v>
      </c>
      <c r="C269" s="2" t="s">
        <v>931</v>
      </c>
      <c r="D269" s="2" t="s">
        <v>932</v>
      </c>
      <c r="E269" s="2" t="s">
        <v>948</v>
      </c>
      <c r="F269" s="2" t="s">
        <v>949</v>
      </c>
      <c r="G269" s="2" t="str">
        <f>HYPERLINK("https://talan.bank.gov.ua/get-user-certificate/RV8DC9GDfDfLUNiws7T0","Завантажити сертифікат")</f>
        <v>Завантажити сертифікат</v>
      </c>
    </row>
    <row r="270" spans="1:7" ht="28.8" x14ac:dyDescent="0.3">
      <c r="A270" s="2">
        <v>269</v>
      </c>
      <c r="B270" s="2" t="s">
        <v>950</v>
      </c>
      <c r="C270" s="2" t="s">
        <v>931</v>
      </c>
      <c r="D270" s="2" t="s">
        <v>932</v>
      </c>
      <c r="E270" s="2" t="s">
        <v>951</v>
      </c>
      <c r="F270" s="2" t="s">
        <v>952</v>
      </c>
      <c r="G270" s="2" t="str">
        <f>HYPERLINK("https://talan.bank.gov.ua/get-user-certificate/RV8DCXxNaZMcXWpbG-2c","Завантажити сертифікат")</f>
        <v>Завантажити сертифікат</v>
      </c>
    </row>
    <row r="271" spans="1:7" ht="28.8" x14ac:dyDescent="0.3">
      <c r="A271" s="2">
        <v>270</v>
      </c>
      <c r="B271" s="2" t="s">
        <v>953</v>
      </c>
      <c r="C271" s="2" t="s">
        <v>931</v>
      </c>
      <c r="D271" s="2" t="s">
        <v>932</v>
      </c>
      <c r="E271" s="2" t="s">
        <v>954</v>
      </c>
      <c r="F271" s="2" t="s">
        <v>955</v>
      </c>
      <c r="G271" s="2" t="str">
        <f>HYPERLINK("https://talan.bank.gov.ua/get-user-certificate/RV8DCIx4Clm5dHGt4EEX","Завантажити сертифікат")</f>
        <v>Завантажити сертифікат</v>
      </c>
    </row>
    <row r="272" spans="1:7" ht="28.8" x14ac:dyDescent="0.3">
      <c r="A272" s="2">
        <v>271</v>
      </c>
      <c r="B272" s="2" t="s">
        <v>956</v>
      </c>
      <c r="C272" s="2" t="s">
        <v>957</v>
      </c>
      <c r="D272" s="2" t="s">
        <v>958</v>
      </c>
      <c r="E272" s="2" t="s">
        <v>959</v>
      </c>
      <c r="F272" s="2" t="s">
        <v>960</v>
      </c>
      <c r="G272" s="2" t="str">
        <f>HYPERLINK("https://talan.bank.gov.ua/get-user-certificate/RV8DCyx4y04-eei8it7N","Завантажити сертифікат")</f>
        <v>Завантажити сертифікат</v>
      </c>
    </row>
    <row r="273" spans="1:7" ht="28.8" x14ac:dyDescent="0.3">
      <c r="A273" s="2">
        <v>272</v>
      </c>
      <c r="B273" s="2" t="s">
        <v>961</v>
      </c>
      <c r="C273" s="2" t="s">
        <v>962</v>
      </c>
      <c r="D273" s="2" t="s">
        <v>958</v>
      </c>
      <c r="E273" s="2" t="s">
        <v>963</v>
      </c>
      <c r="F273" s="2" t="s">
        <v>964</v>
      </c>
      <c r="G273" s="2" t="str">
        <f>HYPERLINK("https://talan.bank.gov.ua/get-user-certificate/RV8DClurExB_eEwOVvJK","Завантажити сертифікат")</f>
        <v>Завантажити сертифікат</v>
      </c>
    </row>
    <row r="274" spans="1:7" x14ac:dyDescent="0.3">
      <c r="A274" s="2">
        <v>273</v>
      </c>
      <c r="B274" s="2" t="s">
        <v>965</v>
      </c>
      <c r="C274" s="2" t="s">
        <v>966</v>
      </c>
      <c r="D274" s="2" t="s">
        <v>967</v>
      </c>
      <c r="E274" s="2" t="s">
        <v>968</v>
      </c>
      <c r="F274" s="2" t="s">
        <v>969</v>
      </c>
      <c r="G274" s="2" t="str">
        <f>HYPERLINK("https://talan.bank.gov.ua/get-user-certificate/RV8DCm5KOKQ6Qf3ZK14f","Завантажити сертифікат")</f>
        <v>Завантажити сертифікат</v>
      </c>
    </row>
    <row r="275" spans="1:7" ht="28.8" x14ac:dyDescent="0.3">
      <c r="A275" s="2">
        <v>274</v>
      </c>
      <c r="B275" s="2" t="s">
        <v>970</v>
      </c>
      <c r="C275" s="2" t="s">
        <v>971</v>
      </c>
      <c r="D275" s="2" t="s">
        <v>972</v>
      </c>
      <c r="E275" s="2" t="s">
        <v>973</v>
      </c>
      <c r="F275" s="2" t="s">
        <v>974</v>
      </c>
      <c r="G275" s="2" t="str">
        <f>HYPERLINK("https://talan.bank.gov.ua/get-user-certificate/RV8DCUWqe_h-BCezLb-t","Завантажити сертифікат")</f>
        <v>Завантажити сертифікат</v>
      </c>
    </row>
    <row r="276" spans="1:7" ht="28.8" x14ac:dyDescent="0.3">
      <c r="A276" s="2">
        <v>275</v>
      </c>
      <c r="B276" s="2" t="s">
        <v>975</v>
      </c>
      <c r="C276" s="2" t="s">
        <v>976</v>
      </c>
      <c r="D276" s="2" t="s">
        <v>972</v>
      </c>
      <c r="E276" s="2" t="s">
        <v>977</v>
      </c>
      <c r="F276" s="2" t="s">
        <v>978</v>
      </c>
      <c r="G276" s="2" t="str">
        <f>HYPERLINK("https://talan.bank.gov.ua/get-user-certificate/RV8DCTpRvwd6GIhzXXiN","Завантажити сертифікат")</f>
        <v>Завантажити сертифікат</v>
      </c>
    </row>
    <row r="277" spans="1:7" ht="28.8" x14ac:dyDescent="0.3">
      <c r="A277" s="2">
        <v>276</v>
      </c>
      <c r="B277" s="2" t="s">
        <v>979</v>
      </c>
      <c r="C277" s="2" t="s">
        <v>971</v>
      </c>
      <c r="D277" s="2" t="s">
        <v>972</v>
      </c>
      <c r="E277" s="2" t="s">
        <v>980</v>
      </c>
      <c r="F277" s="2" t="s">
        <v>981</v>
      </c>
      <c r="G277" s="2" t="str">
        <f>HYPERLINK("https://talan.bank.gov.ua/get-user-certificate/RV8DCbk_6BLQHWixK7NL","Завантажити сертифікат")</f>
        <v>Завантажити сертифікат</v>
      </c>
    </row>
    <row r="278" spans="1:7" ht="28.8" x14ac:dyDescent="0.3">
      <c r="A278" s="2">
        <v>277</v>
      </c>
      <c r="B278" s="2" t="s">
        <v>982</v>
      </c>
      <c r="C278" s="2" t="s">
        <v>971</v>
      </c>
      <c r="D278" s="2" t="s">
        <v>972</v>
      </c>
      <c r="E278" s="2" t="s">
        <v>983</v>
      </c>
      <c r="F278" s="2" t="s">
        <v>984</v>
      </c>
      <c r="G278" s="2" t="str">
        <f>HYPERLINK("https://talan.bank.gov.ua/get-user-certificate/RV8DCBeKGioycpDdZ7bB","Завантажити сертифікат")</f>
        <v>Завантажити сертифікат</v>
      </c>
    </row>
    <row r="279" spans="1:7" ht="28.8" x14ac:dyDescent="0.3">
      <c r="A279" s="2">
        <v>278</v>
      </c>
      <c r="B279" s="2" t="s">
        <v>985</v>
      </c>
      <c r="C279" s="2" t="s">
        <v>971</v>
      </c>
      <c r="D279" s="2" t="s">
        <v>972</v>
      </c>
      <c r="E279" s="2" t="s">
        <v>986</v>
      </c>
      <c r="F279" s="2" t="s">
        <v>987</v>
      </c>
      <c r="G279" s="2" t="str">
        <f>HYPERLINK("https://talan.bank.gov.ua/get-user-certificate/RV8DC4RXBbMVgg1nRGL6","Завантажити сертифікат")</f>
        <v>Завантажити сертифікат</v>
      </c>
    </row>
    <row r="280" spans="1:7" ht="28.8" x14ac:dyDescent="0.3">
      <c r="A280" s="2">
        <v>279</v>
      </c>
      <c r="B280" s="2" t="s">
        <v>988</v>
      </c>
      <c r="C280" s="2" t="s">
        <v>971</v>
      </c>
      <c r="D280" s="2" t="s">
        <v>972</v>
      </c>
      <c r="E280" s="2" t="s">
        <v>989</v>
      </c>
      <c r="F280" s="2" t="s">
        <v>990</v>
      </c>
      <c r="G280" s="2" t="str">
        <f>HYPERLINK("https://talan.bank.gov.ua/get-user-certificate/RV8DCbcEz_pxhiI3p0yB","Завантажити сертифікат")</f>
        <v>Завантажити сертифікат</v>
      </c>
    </row>
    <row r="281" spans="1:7" ht="28.8" x14ac:dyDescent="0.3">
      <c r="A281" s="2">
        <v>280</v>
      </c>
      <c r="B281" s="2" t="s">
        <v>991</v>
      </c>
      <c r="C281" s="2" t="s">
        <v>971</v>
      </c>
      <c r="D281" s="2" t="s">
        <v>972</v>
      </c>
      <c r="E281" s="2" t="s">
        <v>992</v>
      </c>
      <c r="F281" s="2" t="s">
        <v>993</v>
      </c>
      <c r="G281" s="2" t="str">
        <f>HYPERLINK("https://talan.bank.gov.ua/get-user-certificate/RV8DCSTFBFDYel8FplRC","Завантажити сертифікат")</f>
        <v>Завантажити сертифікат</v>
      </c>
    </row>
    <row r="282" spans="1:7" ht="28.8" x14ac:dyDescent="0.3">
      <c r="A282" s="2">
        <v>281</v>
      </c>
      <c r="B282" s="2" t="s">
        <v>994</v>
      </c>
      <c r="C282" s="2" t="s">
        <v>971</v>
      </c>
      <c r="D282" s="2" t="s">
        <v>972</v>
      </c>
      <c r="E282" s="2" t="s">
        <v>995</v>
      </c>
      <c r="F282" s="2" t="s">
        <v>996</v>
      </c>
      <c r="G282" s="2" t="str">
        <f>HYPERLINK("https://talan.bank.gov.ua/get-user-certificate/RV8DCEyQqMuV10kWLKvW","Завантажити сертифікат")</f>
        <v>Завантажити сертифікат</v>
      </c>
    </row>
    <row r="283" spans="1:7" ht="28.8" x14ac:dyDescent="0.3">
      <c r="A283" s="2">
        <v>282</v>
      </c>
      <c r="B283" s="2" t="s">
        <v>997</v>
      </c>
      <c r="C283" s="2" t="s">
        <v>971</v>
      </c>
      <c r="D283" s="2" t="s">
        <v>972</v>
      </c>
      <c r="E283" s="2" t="s">
        <v>998</v>
      </c>
      <c r="F283" s="2" t="s">
        <v>999</v>
      </c>
      <c r="G283" s="2" t="str">
        <f>HYPERLINK("https://talan.bank.gov.ua/get-user-certificate/RV8DCYe5KRRm5UVNH0qv","Завантажити сертифікат")</f>
        <v>Завантажити сертифікат</v>
      </c>
    </row>
    <row r="284" spans="1:7" ht="28.8" x14ac:dyDescent="0.3">
      <c r="A284" s="2">
        <v>283</v>
      </c>
      <c r="B284" s="2" t="s">
        <v>1000</v>
      </c>
      <c r="C284" s="2" t="s">
        <v>976</v>
      </c>
      <c r="D284" s="2" t="s">
        <v>972</v>
      </c>
      <c r="E284" s="2" t="s">
        <v>1001</v>
      </c>
      <c r="F284" s="2" t="s">
        <v>1002</v>
      </c>
      <c r="G284" s="2" t="str">
        <f>HYPERLINK("https://talan.bank.gov.ua/get-user-certificate/RV8DCtW1i3Zuf5XUImzw","Завантажити сертифікат")</f>
        <v>Завантажити сертифікат</v>
      </c>
    </row>
    <row r="285" spans="1:7" ht="28.8" x14ac:dyDescent="0.3">
      <c r="A285" s="2">
        <v>284</v>
      </c>
      <c r="B285" s="2" t="s">
        <v>1003</v>
      </c>
      <c r="C285" s="2" t="s">
        <v>976</v>
      </c>
      <c r="D285" s="2" t="s">
        <v>972</v>
      </c>
      <c r="E285" s="2" t="s">
        <v>1004</v>
      </c>
      <c r="F285" s="2" t="s">
        <v>1005</v>
      </c>
      <c r="G285" s="2" t="str">
        <f>HYPERLINK("https://talan.bank.gov.ua/get-user-certificate/RV8DCc6ZdTMw7fYk69zG","Завантажити сертифікат")</f>
        <v>Завантажити сертифікат</v>
      </c>
    </row>
    <row r="286" spans="1:7" ht="28.8" x14ac:dyDescent="0.3">
      <c r="A286" s="2">
        <v>285</v>
      </c>
      <c r="B286" s="2" t="s">
        <v>1006</v>
      </c>
      <c r="C286" s="2" t="s">
        <v>1007</v>
      </c>
      <c r="D286" s="2" t="s">
        <v>1008</v>
      </c>
      <c r="E286" s="2" t="s">
        <v>1009</v>
      </c>
      <c r="F286" s="2" t="s">
        <v>1010</v>
      </c>
      <c r="G286" s="2" t="str">
        <f>HYPERLINK("https://talan.bank.gov.ua/get-user-certificate/RV8DCtesgA9MGcv6jD0l","Завантажити сертифікат")</f>
        <v>Завантажити сертифікат</v>
      </c>
    </row>
    <row r="287" spans="1:7" ht="28.8" x14ac:dyDescent="0.3">
      <c r="A287" s="2">
        <v>286</v>
      </c>
      <c r="B287" s="2" t="s">
        <v>1011</v>
      </c>
      <c r="C287" s="2" t="s">
        <v>1007</v>
      </c>
      <c r="D287" s="2" t="s">
        <v>1008</v>
      </c>
      <c r="E287" s="2" t="s">
        <v>1012</v>
      </c>
      <c r="F287" s="2" t="s">
        <v>1013</v>
      </c>
      <c r="G287" s="2" t="str">
        <f>HYPERLINK("https://talan.bank.gov.ua/get-user-certificate/RV8DCzYZzBGx09jAGhJx","Завантажити сертифікат")</f>
        <v>Завантажити сертифікат</v>
      </c>
    </row>
    <row r="288" spans="1:7" ht="28.8" x14ac:dyDescent="0.3">
      <c r="A288" s="2">
        <v>287</v>
      </c>
      <c r="B288" s="2" t="s">
        <v>1014</v>
      </c>
      <c r="C288" s="2" t="s">
        <v>1007</v>
      </c>
      <c r="D288" s="2" t="s">
        <v>1008</v>
      </c>
      <c r="E288" s="2" t="s">
        <v>1015</v>
      </c>
      <c r="F288" s="2" t="s">
        <v>1016</v>
      </c>
      <c r="G288" s="2" t="str">
        <f>HYPERLINK("https://talan.bank.gov.ua/get-user-certificate/RV8DCDErTKrFzQEeMwDd","Завантажити сертифікат")</f>
        <v>Завантажити сертифікат</v>
      </c>
    </row>
    <row r="289" spans="1:7" ht="28.8" x14ac:dyDescent="0.3">
      <c r="A289" s="2">
        <v>288</v>
      </c>
      <c r="B289" s="2" t="s">
        <v>1017</v>
      </c>
      <c r="C289" s="2" t="s">
        <v>1007</v>
      </c>
      <c r="D289" s="2" t="s">
        <v>1008</v>
      </c>
      <c r="E289" s="2" t="s">
        <v>1018</v>
      </c>
      <c r="F289" s="2" t="s">
        <v>1019</v>
      </c>
      <c r="G289" s="2" t="str">
        <f>HYPERLINK("https://talan.bank.gov.ua/get-user-certificate/RV8DCUgMFWoDSxMtYcgB","Завантажити сертифікат")</f>
        <v>Завантажити сертифікат</v>
      </c>
    </row>
    <row r="290" spans="1:7" ht="28.8" x14ac:dyDescent="0.3">
      <c r="A290" s="2">
        <v>289</v>
      </c>
      <c r="B290" s="2" t="s">
        <v>1020</v>
      </c>
      <c r="C290" s="2" t="s">
        <v>1021</v>
      </c>
      <c r="D290" s="2" t="s">
        <v>1022</v>
      </c>
      <c r="E290" s="2" t="s">
        <v>1023</v>
      </c>
      <c r="F290" s="2" t="s">
        <v>1024</v>
      </c>
      <c r="G290" s="2" t="str">
        <f>HYPERLINK("https://talan.bank.gov.ua/get-user-certificate/RV8DC3AHaSZEWzSoSIaK","Завантажити сертифікат")</f>
        <v>Завантажити сертифікат</v>
      </c>
    </row>
    <row r="291" spans="1:7" ht="28.8" x14ac:dyDescent="0.3">
      <c r="A291" s="2">
        <v>290</v>
      </c>
      <c r="B291" s="2" t="s">
        <v>1025</v>
      </c>
      <c r="C291" s="2" t="s">
        <v>1026</v>
      </c>
      <c r="D291" s="2" t="s">
        <v>1027</v>
      </c>
      <c r="E291" s="2" t="s">
        <v>1028</v>
      </c>
      <c r="F291" s="2" t="s">
        <v>1029</v>
      </c>
      <c r="G291" s="2" t="str">
        <f>HYPERLINK("https://talan.bank.gov.ua/get-user-certificate/RV8DCff5JOKx-A--7zrk","Завантажити сертифікат")</f>
        <v>Завантажити сертифікат</v>
      </c>
    </row>
    <row r="292" spans="1:7" ht="28.8" x14ac:dyDescent="0.3">
      <c r="A292" s="2">
        <v>291</v>
      </c>
      <c r="B292" s="2" t="s">
        <v>1030</v>
      </c>
      <c r="C292" s="2" t="s">
        <v>1026</v>
      </c>
      <c r="D292" s="2" t="s">
        <v>1027</v>
      </c>
      <c r="E292" s="2" t="s">
        <v>1031</v>
      </c>
      <c r="F292" s="2" t="s">
        <v>1032</v>
      </c>
      <c r="G292" s="2" t="str">
        <f>HYPERLINK("https://talan.bank.gov.ua/get-user-certificate/RV8DCDzmmUEpn61csRtP","Завантажити сертифікат")</f>
        <v>Завантажити сертифікат</v>
      </c>
    </row>
    <row r="293" spans="1:7" ht="28.8" x14ac:dyDescent="0.3">
      <c r="A293" s="2">
        <v>292</v>
      </c>
      <c r="B293" s="2" t="s">
        <v>1033</v>
      </c>
      <c r="C293" s="2" t="s">
        <v>1026</v>
      </c>
      <c r="D293" s="2" t="s">
        <v>1027</v>
      </c>
      <c r="E293" s="2" t="s">
        <v>1034</v>
      </c>
      <c r="F293" s="2" t="s">
        <v>1035</v>
      </c>
      <c r="G293" s="2" t="str">
        <f>HYPERLINK("https://talan.bank.gov.ua/get-user-certificate/RV8DC1ddDo5wly-IMrhV","Завантажити сертифікат")</f>
        <v>Завантажити сертифікат</v>
      </c>
    </row>
    <row r="294" spans="1:7" ht="28.8" x14ac:dyDescent="0.3">
      <c r="A294" s="2">
        <v>293</v>
      </c>
      <c r="B294" s="2" t="s">
        <v>1036</v>
      </c>
      <c r="C294" s="2" t="s">
        <v>1026</v>
      </c>
      <c r="D294" s="2" t="s">
        <v>1027</v>
      </c>
      <c r="E294" s="2" t="s">
        <v>1037</v>
      </c>
      <c r="F294" s="2" t="s">
        <v>1038</v>
      </c>
      <c r="G294" s="2" t="str">
        <f>HYPERLINK("https://talan.bank.gov.ua/get-user-certificate/RV8DCSUq_9yWMwUGhERH","Завантажити сертифікат")</f>
        <v>Завантажити сертифікат</v>
      </c>
    </row>
    <row r="295" spans="1:7" ht="28.8" x14ac:dyDescent="0.3">
      <c r="A295" s="2">
        <v>294</v>
      </c>
      <c r="B295" s="2" t="s">
        <v>1039</v>
      </c>
      <c r="C295" s="2" t="s">
        <v>1040</v>
      </c>
      <c r="D295" s="2" t="s">
        <v>1041</v>
      </c>
      <c r="E295" s="2" t="s">
        <v>1042</v>
      </c>
      <c r="F295" s="2" t="s">
        <v>1043</v>
      </c>
      <c r="G295" s="2" t="str">
        <f>HYPERLINK("https://talan.bank.gov.ua/get-user-certificate/RV8DCzL7AMYW_rVJibFW","Завантажити сертифікат")</f>
        <v>Завантажити сертифікат</v>
      </c>
    </row>
    <row r="296" spans="1:7" ht="28.8" x14ac:dyDescent="0.3">
      <c r="A296" s="2">
        <v>295</v>
      </c>
      <c r="B296" s="4" t="s">
        <v>1046</v>
      </c>
      <c r="C296" s="4" t="s">
        <v>1040</v>
      </c>
      <c r="D296" s="4" t="s">
        <v>1041</v>
      </c>
      <c r="E296" s="4" t="s">
        <v>1047</v>
      </c>
      <c r="F296" s="4" t="s">
        <v>5760</v>
      </c>
      <c r="G296" s="4" t="str">
        <f>HYPERLINK("https://talan.bank.gov.ua/get-user-certificate/NcfjeHoVyMGSaKxOdB2q","Завантажити сертифікат")</f>
        <v>Завантажити сертифікат</v>
      </c>
    </row>
    <row r="297" spans="1:7" ht="28.8" x14ac:dyDescent="0.3">
      <c r="A297" s="2">
        <v>296</v>
      </c>
      <c r="B297" s="4" t="s">
        <v>1044</v>
      </c>
      <c r="C297" s="4" t="s">
        <v>1040</v>
      </c>
      <c r="D297" s="4" t="s">
        <v>1041</v>
      </c>
      <c r="E297" s="4" t="s">
        <v>1045</v>
      </c>
      <c r="F297" s="4" t="s">
        <v>5759</v>
      </c>
      <c r="G297" s="4" t="str">
        <f>HYPERLINK("https://talan.bank.gov.ua/get-user-certificate/Ncfje3g3IAKIdfhW4rVv","Завантажити сертифікат")</f>
        <v>Завантажити сертифікат</v>
      </c>
    </row>
    <row r="298" spans="1:7" ht="28.8" x14ac:dyDescent="0.3">
      <c r="A298" s="2">
        <v>297</v>
      </c>
      <c r="B298" s="2" t="s">
        <v>1048</v>
      </c>
      <c r="C298" s="2" t="s">
        <v>1040</v>
      </c>
      <c r="D298" s="2" t="s">
        <v>1041</v>
      </c>
      <c r="E298" s="2" t="s">
        <v>1049</v>
      </c>
      <c r="F298" s="2" t="s">
        <v>1050</v>
      </c>
      <c r="G298" s="2" t="str">
        <f>HYPERLINK("https://talan.bank.gov.ua/get-user-certificate/RV8DC8n192nlHB7zLz3f","Завантажити сертифікат")</f>
        <v>Завантажити сертифікат</v>
      </c>
    </row>
    <row r="299" spans="1:7" x14ac:dyDescent="0.3">
      <c r="A299" s="2">
        <v>298</v>
      </c>
      <c r="B299" s="2" t="s">
        <v>1051</v>
      </c>
      <c r="C299" s="2" t="s">
        <v>1052</v>
      </c>
      <c r="D299" s="2" t="s">
        <v>1053</v>
      </c>
      <c r="E299" s="2" t="s">
        <v>1054</v>
      </c>
      <c r="F299" s="2" t="s">
        <v>1055</v>
      </c>
      <c r="G299" s="2" t="str">
        <f>HYPERLINK("https://talan.bank.gov.ua/get-user-certificate/RV8DCXEoaPPOTbvVwjHG","Завантажити сертифікат")</f>
        <v>Завантажити сертифікат</v>
      </c>
    </row>
    <row r="300" spans="1:7" x14ac:dyDescent="0.3">
      <c r="A300" s="2">
        <v>299</v>
      </c>
      <c r="B300" s="2" t="s">
        <v>1056</v>
      </c>
      <c r="C300" s="2" t="s">
        <v>1052</v>
      </c>
      <c r="D300" s="2" t="s">
        <v>1053</v>
      </c>
      <c r="E300" s="2" t="s">
        <v>1057</v>
      </c>
      <c r="F300" s="2" t="s">
        <v>1058</v>
      </c>
      <c r="G300" s="2" t="str">
        <f>HYPERLINK("https://talan.bank.gov.ua/get-user-certificate/RV8DCuuGsCWhtCqWPXlO","Завантажити сертифікат")</f>
        <v>Завантажити сертифікат</v>
      </c>
    </row>
    <row r="301" spans="1:7" x14ac:dyDescent="0.3">
      <c r="A301" s="2">
        <v>300</v>
      </c>
      <c r="B301" s="2" t="s">
        <v>1059</v>
      </c>
      <c r="C301" s="2" t="s">
        <v>1052</v>
      </c>
      <c r="D301" s="2" t="s">
        <v>1053</v>
      </c>
      <c r="E301" s="2" t="s">
        <v>1060</v>
      </c>
      <c r="F301" s="2" t="s">
        <v>1061</v>
      </c>
      <c r="G301" s="2" t="str">
        <f>HYPERLINK("https://talan.bank.gov.ua/get-user-certificate/RV8DCl4xdaa75SSPIGfL","Завантажити сертифікат")</f>
        <v>Завантажити сертифікат</v>
      </c>
    </row>
    <row r="302" spans="1:7" ht="28.8" x14ac:dyDescent="0.3">
      <c r="A302" s="2">
        <v>301</v>
      </c>
      <c r="B302" s="2" t="s">
        <v>1062</v>
      </c>
      <c r="C302" s="2" t="s">
        <v>1063</v>
      </c>
      <c r="D302" s="2" t="s">
        <v>1064</v>
      </c>
      <c r="E302" s="2" t="s">
        <v>1065</v>
      </c>
      <c r="F302" s="2" t="s">
        <v>1066</v>
      </c>
      <c r="G302" s="2" t="str">
        <f>HYPERLINK("https://talan.bank.gov.ua/get-user-certificate/RV8DCrK4UNQ8gdpd_GcU","Завантажити сертифікат")</f>
        <v>Завантажити сертифікат</v>
      </c>
    </row>
    <row r="303" spans="1:7" ht="28.8" x14ac:dyDescent="0.3">
      <c r="A303" s="2">
        <v>302</v>
      </c>
      <c r="B303" s="2" t="s">
        <v>1067</v>
      </c>
      <c r="C303" s="2" t="s">
        <v>1063</v>
      </c>
      <c r="D303" s="2" t="s">
        <v>1064</v>
      </c>
      <c r="E303" s="2" t="s">
        <v>1068</v>
      </c>
      <c r="F303" s="2" t="s">
        <v>1069</v>
      </c>
      <c r="G303" s="2" t="str">
        <f>HYPERLINK("https://talan.bank.gov.ua/get-user-certificate/RV8DCeaJMlIzUXumkYU0","Завантажити сертифікат")</f>
        <v>Завантажити сертифікат</v>
      </c>
    </row>
    <row r="304" spans="1:7" ht="28.8" x14ac:dyDescent="0.3">
      <c r="A304" s="2">
        <v>303</v>
      </c>
      <c r="B304" s="2" t="s">
        <v>1070</v>
      </c>
      <c r="C304" s="2" t="s">
        <v>1063</v>
      </c>
      <c r="D304" s="2" t="s">
        <v>1064</v>
      </c>
      <c r="E304" s="2" t="s">
        <v>1071</v>
      </c>
      <c r="F304" s="2" t="s">
        <v>1072</v>
      </c>
      <c r="G304" s="2" t="str">
        <f>HYPERLINK("https://talan.bank.gov.ua/get-user-certificate/RV8DCTKb1V9umi4rpmaW","Завантажити сертифікат")</f>
        <v>Завантажити сертифікат</v>
      </c>
    </row>
    <row r="305" spans="1:7" ht="28.8" x14ac:dyDescent="0.3">
      <c r="A305" s="2">
        <v>304</v>
      </c>
      <c r="B305" s="2" t="s">
        <v>1073</v>
      </c>
      <c r="C305" s="2" t="s">
        <v>1063</v>
      </c>
      <c r="D305" s="2" t="s">
        <v>1064</v>
      </c>
      <c r="E305" s="2" t="s">
        <v>1074</v>
      </c>
      <c r="F305" s="2" t="s">
        <v>1075</v>
      </c>
      <c r="G305" s="2" t="str">
        <f>HYPERLINK("https://talan.bank.gov.ua/get-user-certificate/RV8DCfGf1rtFRR4OQcJf","Завантажити сертифікат")</f>
        <v>Завантажити сертифікат</v>
      </c>
    </row>
    <row r="306" spans="1:7" ht="43.2" x14ac:dyDescent="0.3">
      <c r="A306" s="2">
        <v>305</v>
      </c>
      <c r="B306" s="2" t="s">
        <v>1076</v>
      </c>
      <c r="C306" s="2" t="s">
        <v>1077</v>
      </c>
      <c r="D306" s="2" t="s">
        <v>1078</v>
      </c>
      <c r="E306" s="2" t="s">
        <v>1079</v>
      </c>
      <c r="F306" s="2" t="s">
        <v>1080</v>
      </c>
      <c r="G306" s="2" t="str">
        <f>HYPERLINK("https://talan.bank.gov.ua/get-user-certificate/RV8DC-cAnBVwMgend7Dg","Завантажити сертифікат")</f>
        <v>Завантажити сертифікат</v>
      </c>
    </row>
    <row r="307" spans="1:7" ht="43.2" x14ac:dyDescent="0.3">
      <c r="A307" s="2">
        <v>306</v>
      </c>
      <c r="B307" s="2" t="s">
        <v>1081</v>
      </c>
      <c r="C307" s="2" t="s">
        <v>1077</v>
      </c>
      <c r="D307" s="2" t="s">
        <v>1078</v>
      </c>
      <c r="E307" s="2" t="s">
        <v>1082</v>
      </c>
      <c r="F307" s="2" t="s">
        <v>1083</v>
      </c>
      <c r="G307" s="2" t="str">
        <f>HYPERLINK("https://talan.bank.gov.ua/get-user-certificate/RV8DChldhiIiUikrzTcn","Завантажити сертифікат")</f>
        <v>Завантажити сертифікат</v>
      </c>
    </row>
    <row r="308" spans="1:7" ht="43.2" x14ac:dyDescent="0.3">
      <c r="A308" s="2">
        <v>307</v>
      </c>
      <c r="B308" s="2" t="s">
        <v>1084</v>
      </c>
      <c r="C308" s="2" t="s">
        <v>1077</v>
      </c>
      <c r="D308" s="2" t="s">
        <v>1078</v>
      </c>
      <c r="E308" s="2" t="s">
        <v>1085</v>
      </c>
      <c r="F308" s="2" t="s">
        <v>1086</v>
      </c>
      <c r="G308" s="2" t="str">
        <f>HYPERLINK("https://talan.bank.gov.ua/get-user-certificate/RV8DC6uMGGUTv4a_fTq3","Завантажити сертифікат")</f>
        <v>Завантажити сертифікат</v>
      </c>
    </row>
    <row r="309" spans="1:7" ht="43.2" x14ac:dyDescent="0.3">
      <c r="A309" s="2">
        <v>308</v>
      </c>
      <c r="B309" s="2" t="s">
        <v>1087</v>
      </c>
      <c r="C309" s="2" t="s">
        <v>1077</v>
      </c>
      <c r="D309" s="2" t="s">
        <v>1078</v>
      </c>
      <c r="E309" s="2" t="s">
        <v>1088</v>
      </c>
      <c r="F309" s="2" t="s">
        <v>1089</v>
      </c>
      <c r="G309" s="2" t="str">
        <f>HYPERLINK("https://talan.bank.gov.ua/get-user-certificate/RV8DCpT1EW4EK7Scrz36","Завантажити сертифікат")</f>
        <v>Завантажити сертифікат</v>
      </c>
    </row>
    <row r="310" spans="1:7" ht="43.2" x14ac:dyDescent="0.3">
      <c r="A310" s="2">
        <v>309</v>
      </c>
      <c r="B310" s="2" t="s">
        <v>1090</v>
      </c>
      <c r="C310" s="2" t="s">
        <v>1077</v>
      </c>
      <c r="D310" s="2" t="s">
        <v>1078</v>
      </c>
      <c r="E310" s="2" t="s">
        <v>1091</v>
      </c>
      <c r="F310" s="2" t="s">
        <v>1092</v>
      </c>
      <c r="G310" s="2" t="str">
        <f>HYPERLINK("https://talan.bank.gov.ua/get-user-certificate/RV8DCteQGYDFCCmh6kpt","Завантажити сертифікат")</f>
        <v>Завантажити сертифікат</v>
      </c>
    </row>
    <row r="311" spans="1:7" ht="43.2" x14ac:dyDescent="0.3">
      <c r="A311" s="2">
        <v>310</v>
      </c>
      <c r="B311" s="2" t="s">
        <v>1093</v>
      </c>
      <c r="C311" s="2" t="s">
        <v>1077</v>
      </c>
      <c r="D311" s="2" t="s">
        <v>1078</v>
      </c>
      <c r="E311" s="2" t="s">
        <v>1094</v>
      </c>
      <c r="F311" s="2" t="s">
        <v>1095</v>
      </c>
      <c r="G311" s="2" t="str">
        <f>HYPERLINK("https://talan.bank.gov.ua/get-user-certificate/RV8DCIqh9sORKczzlQus","Завантажити сертифікат")</f>
        <v>Завантажити сертифікат</v>
      </c>
    </row>
    <row r="312" spans="1:7" ht="43.2" x14ac:dyDescent="0.3">
      <c r="A312" s="2">
        <v>311</v>
      </c>
      <c r="B312" s="2" t="s">
        <v>1096</v>
      </c>
      <c r="C312" s="2" t="s">
        <v>1077</v>
      </c>
      <c r="D312" s="2" t="s">
        <v>1078</v>
      </c>
      <c r="E312" s="2" t="s">
        <v>1097</v>
      </c>
      <c r="F312" s="2" t="s">
        <v>1098</v>
      </c>
      <c r="G312" s="2" t="str">
        <f>HYPERLINK("https://talan.bank.gov.ua/get-user-certificate/RV8DCruOyhV2WEukfZ1c","Завантажити сертифікат")</f>
        <v>Завантажити сертифікат</v>
      </c>
    </row>
    <row r="313" spans="1:7" ht="43.2" x14ac:dyDescent="0.3">
      <c r="A313" s="2">
        <v>312</v>
      </c>
      <c r="B313" s="2" t="s">
        <v>1099</v>
      </c>
      <c r="C313" s="2" t="s">
        <v>1077</v>
      </c>
      <c r="D313" s="2" t="s">
        <v>1078</v>
      </c>
      <c r="E313" s="2" t="s">
        <v>1100</v>
      </c>
      <c r="F313" s="2" t="s">
        <v>1101</v>
      </c>
      <c r="G313" s="2" t="str">
        <f>HYPERLINK("https://talan.bank.gov.ua/get-user-certificate/RV8DCv_2dBmMD8FEMGxQ","Завантажити сертифікат")</f>
        <v>Завантажити сертифікат</v>
      </c>
    </row>
    <row r="314" spans="1:7" ht="43.2" x14ac:dyDescent="0.3">
      <c r="A314" s="2">
        <v>313</v>
      </c>
      <c r="B314" s="2" t="s">
        <v>1102</v>
      </c>
      <c r="C314" s="2" t="s">
        <v>1077</v>
      </c>
      <c r="D314" s="2" t="s">
        <v>1078</v>
      </c>
      <c r="E314" s="2" t="s">
        <v>1103</v>
      </c>
      <c r="F314" s="2" t="s">
        <v>1104</v>
      </c>
      <c r="G314" s="2" t="str">
        <f>HYPERLINK("https://talan.bank.gov.ua/get-user-certificate/RV8DCdOSfm8AM_YoIcLy","Завантажити сертифікат")</f>
        <v>Завантажити сертифікат</v>
      </c>
    </row>
    <row r="315" spans="1:7" ht="43.2" x14ac:dyDescent="0.3">
      <c r="A315" s="2">
        <v>314</v>
      </c>
      <c r="B315" s="2" t="s">
        <v>1105</v>
      </c>
      <c r="C315" s="2" t="s">
        <v>1077</v>
      </c>
      <c r="D315" s="2" t="s">
        <v>1078</v>
      </c>
      <c r="E315" s="2" t="s">
        <v>1106</v>
      </c>
      <c r="F315" s="2" t="s">
        <v>1107</v>
      </c>
      <c r="G315" s="2" t="str">
        <f>HYPERLINK("https://talan.bank.gov.ua/get-user-certificate/RV8DC0JwrzN_SyI5CB8v","Завантажити сертифікат")</f>
        <v>Завантажити сертифікат</v>
      </c>
    </row>
    <row r="316" spans="1:7" ht="28.8" x14ac:dyDescent="0.3">
      <c r="A316" s="2">
        <v>315</v>
      </c>
      <c r="B316" s="2" t="s">
        <v>1108</v>
      </c>
      <c r="C316" s="2" t="s">
        <v>1109</v>
      </c>
      <c r="D316" s="2" t="s">
        <v>1110</v>
      </c>
      <c r="E316" s="2" t="s">
        <v>1111</v>
      </c>
      <c r="F316" s="2" t="s">
        <v>1112</v>
      </c>
      <c r="G316" s="2" t="str">
        <f>HYPERLINK("https://talan.bank.gov.ua/get-user-certificate/RV8DCs-C2ypL5gQwwTq7","Завантажити сертифікат")</f>
        <v>Завантажити сертифікат</v>
      </c>
    </row>
    <row r="317" spans="1:7" ht="28.8" x14ac:dyDescent="0.3">
      <c r="A317" s="2">
        <v>316</v>
      </c>
      <c r="B317" s="2" t="s">
        <v>1113</v>
      </c>
      <c r="C317" s="2" t="s">
        <v>1114</v>
      </c>
      <c r="D317" s="2" t="s">
        <v>1110</v>
      </c>
      <c r="E317" s="2" t="s">
        <v>1115</v>
      </c>
      <c r="F317" s="2" t="s">
        <v>1116</v>
      </c>
      <c r="G317" s="2" t="str">
        <f>HYPERLINK("https://talan.bank.gov.ua/get-user-certificate/RV8DCEXkfJjJKVkg9VDg","Завантажити сертифікат")</f>
        <v>Завантажити сертифікат</v>
      </c>
    </row>
    <row r="318" spans="1:7" ht="28.8" x14ac:dyDescent="0.3">
      <c r="A318" s="2">
        <v>317</v>
      </c>
      <c r="B318" s="2" t="s">
        <v>1117</v>
      </c>
      <c r="C318" s="2" t="s">
        <v>1118</v>
      </c>
      <c r="D318" s="2" t="s">
        <v>1119</v>
      </c>
      <c r="E318" s="2" t="s">
        <v>1120</v>
      </c>
      <c r="F318" s="2" t="s">
        <v>1121</v>
      </c>
      <c r="G318" s="2" t="str">
        <f>HYPERLINK("https://talan.bank.gov.ua/get-user-certificate/RV8DCyE1JfsR6WzPRk1p","Завантажити сертифікат")</f>
        <v>Завантажити сертифікат</v>
      </c>
    </row>
    <row r="319" spans="1:7" ht="28.8" x14ac:dyDescent="0.3">
      <c r="A319" s="2">
        <v>318</v>
      </c>
      <c r="B319" s="2" t="s">
        <v>1122</v>
      </c>
      <c r="C319" s="2" t="s">
        <v>1118</v>
      </c>
      <c r="D319" s="2" t="s">
        <v>1119</v>
      </c>
      <c r="E319" s="2" t="s">
        <v>1123</v>
      </c>
      <c r="F319" s="2" t="s">
        <v>1124</v>
      </c>
      <c r="G319" s="2" t="str">
        <f>HYPERLINK("https://talan.bank.gov.ua/get-user-certificate/RV8DCF6cUZ2uN1keOjAT","Завантажити сертифікат")</f>
        <v>Завантажити сертифікат</v>
      </c>
    </row>
    <row r="320" spans="1:7" ht="28.8" x14ac:dyDescent="0.3">
      <c r="A320" s="2">
        <v>319</v>
      </c>
      <c r="B320" s="2" t="s">
        <v>1125</v>
      </c>
      <c r="C320" s="2" t="s">
        <v>1118</v>
      </c>
      <c r="D320" s="2" t="s">
        <v>1119</v>
      </c>
      <c r="E320" s="2" t="s">
        <v>1126</v>
      </c>
      <c r="F320" s="2" t="s">
        <v>1127</v>
      </c>
      <c r="G320" s="2" t="str">
        <f>HYPERLINK("https://talan.bank.gov.ua/get-user-certificate/RV8DCpRR0O2Z_v8AmvBa","Завантажити сертифікат")</f>
        <v>Завантажити сертифікат</v>
      </c>
    </row>
    <row r="321" spans="1:7" ht="28.8" x14ac:dyDescent="0.3">
      <c r="A321" s="2">
        <v>320</v>
      </c>
      <c r="B321" s="2" t="s">
        <v>1128</v>
      </c>
      <c r="C321" s="2" t="s">
        <v>1129</v>
      </c>
      <c r="D321" s="2" t="s">
        <v>1130</v>
      </c>
      <c r="E321" s="2" t="s">
        <v>1131</v>
      </c>
      <c r="F321" s="2" t="s">
        <v>1132</v>
      </c>
      <c r="G321" s="2" t="str">
        <f>HYPERLINK("https://talan.bank.gov.ua/get-user-certificate/RV8DCnBHlbCOeLNZWIZh","Завантажити сертифікат")</f>
        <v>Завантажити сертифікат</v>
      </c>
    </row>
    <row r="322" spans="1:7" ht="28.8" x14ac:dyDescent="0.3">
      <c r="A322" s="2">
        <v>321</v>
      </c>
      <c r="B322" s="2" t="s">
        <v>1133</v>
      </c>
      <c r="C322" s="2" t="s">
        <v>1129</v>
      </c>
      <c r="D322" s="2" t="s">
        <v>1130</v>
      </c>
      <c r="E322" s="2" t="s">
        <v>1134</v>
      </c>
      <c r="F322" s="2" t="s">
        <v>1135</v>
      </c>
      <c r="G322" s="2" t="str">
        <f>HYPERLINK("https://talan.bank.gov.ua/get-user-certificate/RV8DCV3qHBtXnHQzSTLG","Завантажити сертифікат")</f>
        <v>Завантажити сертифікат</v>
      </c>
    </row>
    <row r="323" spans="1:7" ht="28.8" x14ac:dyDescent="0.3">
      <c r="A323" s="2">
        <v>322</v>
      </c>
      <c r="B323" s="2" t="s">
        <v>1136</v>
      </c>
      <c r="C323" s="2" t="s">
        <v>1129</v>
      </c>
      <c r="D323" s="2" t="s">
        <v>1130</v>
      </c>
      <c r="E323" s="2" t="s">
        <v>1137</v>
      </c>
      <c r="F323" s="2" t="s">
        <v>1138</v>
      </c>
      <c r="G323" s="2" t="str">
        <f>HYPERLINK("https://talan.bank.gov.ua/get-user-certificate/RV8DCeVWYkQD9aWwa5Z7","Завантажити сертифікат")</f>
        <v>Завантажити сертифікат</v>
      </c>
    </row>
    <row r="324" spans="1:7" ht="28.8" x14ac:dyDescent="0.3">
      <c r="A324" s="2">
        <v>323</v>
      </c>
      <c r="B324" s="2" t="s">
        <v>1139</v>
      </c>
      <c r="C324" s="2" t="s">
        <v>1129</v>
      </c>
      <c r="D324" s="2" t="s">
        <v>1130</v>
      </c>
      <c r="E324" s="2" t="s">
        <v>1140</v>
      </c>
      <c r="F324" s="2" t="s">
        <v>1141</v>
      </c>
      <c r="G324" s="2" t="str">
        <f>HYPERLINK("https://talan.bank.gov.ua/get-user-certificate/RV8DCUAniPas1tSeEZIs","Завантажити сертифікат")</f>
        <v>Завантажити сертифікат</v>
      </c>
    </row>
    <row r="325" spans="1:7" ht="28.8" x14ac:dyDescent="0.3">
      <c r="A325" s="2">
        <v>324</v>
      </c>
      <c r="B325" s="2" t="s">
        <v>1142</v>
      </c>
      <c r="C325" s="2" t="s">
        <v>1129</v>
      </c>
      <c r="D325" s="2" t="s">
        <v>1130</v>
      </c>
      <c r="E325" s="2" t="s">
        <v>1143</v>
      </c>
      <c r="F325" s="2" t="s">
        <v>1144</v>
      </c>
      <c r="G325" s="2" t="str">
        <f>HYPERLINK("https://talan.bank.gov.ua/get-user-certificate/RV8DCN1JotTcFgRqVdi4","Завантажити сертифікат")</f>
        <v>Завантажити сертифікат</v>
      </c>
    </row>
    <row r="326" spans="1:7" ht="28.8" x14ac:dyDescent="0.3">
      <c r="A326" s="2">
        <v>325</v>
      </c>
      <c r="B326" s="2" t="s">
        <v>1145</v>
      </c>
      <c r="C326" s="2" t="s">
        <v>1129</v>
      </c>
      <c r="D326" s="2" t="s">
        <v>1130</v>
      </c>
      <c r="E326" s="2" t="s">
        <v>1146</v>
      </c>
      <c r="F326" s="2" t="s">
        <v>1147</v>
      </c>
      <c r="G326" s="2" t="str">
        <f>HYPERLINK("https://talan.bank.gov.ua/get-user-certificate/RV8DC7JoFB0AtZIGJ4p8","Завантажити сертифікат")</f>
        <v>Завантажити сертифікат</v>
      </c>
    </row>
    <row r="327" spans="1:7" ht="28.8" x14ac:dyDescent="0.3">
      <c r="A327" s="2">
        <v>326</v>
      </c>
      <c r="B327" s="2" t="s">
        <v>1148</v>
      </c>
      <c r="C327" s="2" t="s">
        <v>1129</v>
      </c>
      <c r="D327" s="2" t="s">
        <v>1130</v>
      </c>
      <c r="E327" s="2" t="s">
        <v>1149</v>
      </c>
      <c r="F327" s="2" t="s">
        <v>1150</v>
      </c>
      <c r="G327" s="2" t="str">
        <f>HYPERLINK("https://talan.bank.gov.ua/get-user-certificate/RV8DCWoxpPQ287cm4jTc","Завантажити сертифікат")</f>
        <v>Завантажити сертифікат</v>
      </c>
    </row>
    <row r="328" spans="1:7" ht="28.8" x14ac:dyDescent="0.3">
      <c r="A328" s="2">
        <v>327</v>
      </c>
      <c r="B328" s="2" t="s">
        <v>1151</v>
      </c>
      <c r="C328" s="2" t="s">
        <v>1129</v>
      </c>
      <c r="D328" s="2" t="s">
        <v>1130</v>
      </c>
      <c r="E328" s="2" t="s">
        <v>1152</v>
      </c>
      <c r="F328" s="2" t="s">
        <v>1153</v>
      </c>
      <c r="G328" s="2" t="str">
        <f>HYPERLINK("https://talan.bank.gov.ua/get-user-certificate/RV8DCCloBPJCUa3J_U8v","Завантажити сертифікат")</f>
        <v>Завантажити сертифікат</v>
      </c>
    </row>
    <row r="329" spans="1:7" ht="28.8" x14ac:dyDescent="0.3">
      <c r="A329" s="2">
        <v>328</v>
      </c>
      <c r="B329" s="2" t="s">
        <v>1154</v>
      </c>
      <c r="C329" s="2" t="s">
        <v>1129</v>
      </c>
      <c r="D329" s="2" t="s">
        <v>1130</v>
      </c>
      <c r="E329" s="2" t="s">
        <v>1155</v>
      </c>
      <c r="F329" s="2" t="s">
        <v>1156</v>
      </c>
      <c r="G329" s="2" t="str">
        <f>HYPERLINK("https://talan.bank.gov.ua/get-user-certificate/RV8DCjhxRtTlZij48hpi","Завантажити сертифікат")</f>
        <v>Завантажити сертифікат</v>
      </c>
    </row>
    <row r="330" spans="1:7" ht="28.8" x14ac:dyDescent="0.3">
      <c r="A330" s="2">
        <v>329</v>
      </c>
      <c r="B330" s="2" t="s">
        <v>1157</v>
      </c>
      <c r="C330" s="2" t="s">
        <v>1129</v>
      </c>
      <c r="D330" s="2" t="s">
        <v>1130</v>
      </c>
      <c r="E330" s="2" t="s">
        <v>1158</v>
      </c>
      <c r="F330" s="2" t="s">
        <v>1159</v>
      </c>
      <c r="G330" s="2" t="str">
        <f>HYPERLINK("https://talan.bank.gov.ua/get-user-certificate/RV8DCdsWPFwXqYpx-dgG","Завантажити сертифікат")</f>
        <v>Завантажити сертифікат</v>
      </c>
    </row>
    <row r="331" spans="1:7" ht="28.8" x14ac:dyDescent="0.3">
      <c r="A331" s="2">
        <v>330</v>
      </c>
      <c r="B331" s="2" t="s">
        <v>1160</v>
      </c>
      <c r="C331" s="2" t="s">
        <v>1129</v>
      </c>
      <c r="D331" s="2" t="s">
        <v>1130</v>
      </c>
      <c r="E331" s="2" t="s">
        <v>1161</v>
      </c>
      <c r="F331" s="2" t="s">
        <v>1162</v>
      </c>
      <c r="G331" s="2" t="str">
        <f>HYPERLINK("https://talan.bank.gov.ua/get-user-certificate/RV8DC-ki1m4DCBiiNvm7","Завантажити сертифікат")</f>
        <v>Завантажити сертифікат</v>
      </c>
    </row>
    <row r="332" spans="1:7" ht="28.8" x14ac:dyDescent="0.3">
      <c r="A332" s="2">
        <v>331</v>
      </c>
      <c r="B332" s="2" t="s">
        <v>1163</v>
      </c>
      <c r="C332" s="2" t="s">
        <v>1129</v>
      </c>
      <c r="D332" s="2" t="s">
        <v>1130</v>
      </c>
      <c r="E332" s="2" t="s">
        <v>1164</v>
      </c>
      <c r="F332" s="2" t="s">
        <v>1165</v>
      </c>
      <c r="G332" s="2" t="str">
        <f>HYPERLINK("https://talan.bank.gov.ua/get-user-certificate/RV8DCO99nJGRaWLecI1B","Завантажити сертифікат")</f>
        <v>Завантажити сертифікат</v>
      </c>
    </row>
    <row r="333" spans="1:7" x14ac:dyDescent="0.3">
      <c r="A333" s="2">
        <v>332</v>
      </c>
      <c r="B333" s="2" t="s">
        <v>1166</v>
      </c>
      <c r="C333" s="2" t="s">
        <v>1167</v>
      </c>
      <c r="D333" s="2" t="s">
        <v>1168</v>
      </c>
      <c r="E333" s="2" t="s">
        <v>1169</v>
      </c>
      <c r="F333" s="2" t="s">
        <v>1170</v>
      </c>
      <c r="G333" s="2" t="str">
        <f>HYPERLINK("https://talan.bank.gov.ua/get-user-certificate/RV8DCDDutGDjSg4V0Hma","Завантажити сертифікат")</f>
        <v>Завантажити сертифікат</v>
      </c>
    </row>
    <row r="334" spans="1:7" x14ac:dyDescent="0.3">
      <c r="A334" s="2">
        <v>333</v>
      </c>
      <c r="B334" s="2" t="s">
        <v>1171</v>
      </c>
      <c r="C334" s="2" t="s">
        <v>1172</v>
      </c>
      <c r="D334" s="2" t="s">
        <v>1168</v>
      </c>
      <c r="E334" s="2" t="s">
        <v>1173</v>
      </c>
      <c r="F334" s="2" t="s">
        <v>1174</v>
      </c>
      <c r="G334" s="2" t="str">
        <f>HYPERLINK("https://talan.bank.gov.ua/get-user-certificate/RV8DCd-_VLEn1c90roLT","Завантажити сертифікат")</f>
        <v>Завантажити сертифікат</v>
      </c>
    </row>
    <row r="335" spans="1:7" ht="28.8" x14ac:dyDescent="0.3">
      <c r="A335" s="2">
        <v>334</v>
      </c>
      <c r="B335" s="2" t="s">
        <v>1175</v>
      </c>
      <c r="C335" s="2" t="s">
        <v>1176</v>
      </c>
      <c r="D335" s="2" t="s">
        <v>1177</v>
      </c>
      <c r="E335" s="2" t="s">
        <v>1178</v>
      </c>
      <c r="F335" s="2" t="s">
        <v>1179</v>
      </c>
      <c r="G335" s="2" t="str">
        <f>HYPERLINK("https://talan.bank.gov.ua/get-user-certificate/RV8DCY1eMMY0bI7UcCDx","Завантажити сертифікат")</f>
        <v>Завантажити сертифікат</v>
      </c>
    </row>
    <row r="336" spans="1:7" ht="28.8" x14ac:dyDescent="0.3">
      <c r="A336" s="2">
        <v>335</v>
      </c>
      <c r="B336" s="2" t="s">
        <v>1180</v>
      </c>
      <c r="C336" s="2" t="s">
        <v>1176</v>
      </c>
      <c r="D336" s="2" t="s">
        <v>1177</v>
      </c>
      <c r="E336" s="2" t="s">
        <v>1181</v>
      </c>
      <c r="F336" s="2" t="s">
        <v>1182</v>
      </c>
      <c r="G336" s="2" t="str">
        <f>HYPERLINK("https://talan.bank.gov.ua/get-user-certificate/RV8DCWZ3DEL6tCuEXCjP","Завантажити сертифікат")</f>
        <v>Завантажити сертифікат</v>
      </c>
    </row>
    <row r="337" spans="1:7" ht="28.8" x14ac:dyDescent="0.3">
      <c r="A337" s="2">
        <v>336</v>
      </c>
      <c r="B337" s="2" t="s">
        <v>1183</v>
      </c>
      <c r="C337" s="2" t="s">
        <v>1184</v>
      </c>
      <c r="D337" s="2" t="s">
        <v>1185</v>
      </c>
      <c r="E337" s="2" t="s">
        <v>1186</v>
      </c>
      <c r="F337" s="2" t="s">
        <v>1187</v>
      </c>
      <c r="G337" s="2" t="str">
        <f>HYPERLINK("https://talan.bank.gov.ua/get-user-certificate/RV8DCmq5-VCh3GZLRTVx","Завантажити сертифікат")</f>
        <v>Завантажити сертифікат</v>
      </c>
    </row>
    <row r="338" spans="1:7" ht="28.8" x14ac:dyDescent="0.3">
      <c r="A338" s="2">
        <v>337</v>
      </c>
      <c r="B338" s="2" t="s">
        <v>1188</v>
      </c>
      <c r="C338" s="2" t="s">
        <v>1184</v>
      </c>
      <c r="D338" s="2" t="s">
        <v>1185</v>
      </c>
      <c r="E338" s="2" t="s">
        <v>1189</v>
      </c>
      <c r="F338" s="2" t="s">
        <v>1190</v>
      </c>
      <c r="G338" s="2" t="str">
        <f>HYPERLINK("https://talan.bank.gov.ua/get-user-certificate/RV8DClanvHB2G3bXLWEm","Завантажити сертифікат")</f>
        <v>Завантажити сертифікат</v>
      </c>
    </row>
    <row r="339" spans="1:7" ht="28.8" x14ac:dyDescent="0.3">
      <c r="A339" s="2">
        <v>338</v>
      </c>
      <c r="B339" s="2" t="s">
        <v>1191</v>
      </c>
      <c r="C339" s="2" t="s">
        <v>1184</v>
      </c>
      <c r="D339" s="2" t="s">
        <v>1185</v>
      </c>
      <c r="E339" s="2" t="s">
        <v>1192</v>
      </c>
      <c r="F339" s="2" t="s">
        <v>1193</v>
      </c>
      <c r="G339" s="2" t="str">
        <f>HYPERLINK("https://talan.bank.gov.ua/get-user-certificate/RV8DCuIES_WnQt8ctPqA","Завантажити сертифікат")</f>
        <v>Завантажити сертифікат</v>
      </c>
    </row>
    <row r="340" spans="1:7" ht="28.8" x14ac:dyDescent="0.3">
      <c r="A340" s="2">
        <v>339</v>
      </c>
      <c r="B340" s="2" t="s">
        <v>1194</v>
      </c>
      <c r="C340" s="2" t="s">
        <v>1195</v>
      </c>
      <c r="D340" s="2" t="s">
        <v>1196</v>
      </c>
      <c r="E340" s="2" t="s">
        <v>1197</v>
      </c>
      <c r="F340" s="2" t="s">
        <v>1198</v>
      </c>
      <c r="G340" s="2" t="str">
        <f>HYPERLINK("https://talan.bank.gov.ua/get-user-certificate/RV8DClFsH4u1y02AcN41","Завантажити сертифікат")</f>
        <v>Завантажити сертифікат</v>
      </c>
    </row>
    <row r="341" spans="1:7" ht="28.8" x14ac:dyDescent="0.3">
      <c r="A341" s="2">
        <v>340</v>
      </c>
      <c r="B341" s="2" t="s">
        <v>1199</v>
      </c>
      <c r="C341" s="2" t="s">
        <v>1200</v>
      </c>
      <c r="D341" s="2" t="s">
        <v>1196</v>
      </c>
      <c r="E341" s="2" t="s">
        <v>1201</v>
      </c>
      <c r="F341" s="2" t="s">
        <v>1202</v>
      </c>
      <c r="G341" s="2" t="str">
        <f>HYPERLINK("https://talan.bank.gov.ua/get-user-certificate/RV8DCswNdckP0vEee7-V","Завантажити сертифікат")</f>
        <v>Завантажити сертифікат</v>
      </c>
    </row>
    <row r="342" spans="1:7" ht="28.8" x14ac:dyDescent="0.3">
      <c r="A342" s="2">
        <v>341</v>
      </c>
      <c r="B342" s="2" t="s">
        <v>1203</v>
      </c>
      <c r="C342" s="2" t="s">
        <v>1204</v>
      </c>
      <c r="D342" s="2" t="s">
        <v>1196</v>
      </c>
      <c r="E342" s="2" t="s">
        <v>1205</v>
      </c>
      <c r="F342" s="2" t="s">
        <v>1206</v>
      </c>
      <c r="G342" s="2" t="str">
        <f>HYPERLINK("https://talan.bank.gov.ua/get-user-certificate/RV8DCVurkdM1M3MPjtN6","Завантажити сертифікат")</f>
        <v>Завантажити сертифікат</v>
      </c>
    </row>
    <row r="343" spans="1:7" ht="28.8" x14ac:dyDescent="0.3">
      <c r="A343" s="2">
        <v>342</v>
      </c>
      <c r="B343" s="2" t="s">
        <v>1207</v>
      </c>
      <c r="C343" s="2" t="s">
        <v>1208</v>
      </c>
      <c r="D343" s="2" t="s">
        <v>1209</v>
      </c>
      <c r="E343" s="2" t="s">
        <v>1210</v>
      </c>
      <c r="F343" s="2" t="s">
        <v>1211</v>
      </c>
      <c r="G343" s="2" t="str">
        <f>HYPERLINK("https://talan.bank.gov.ua/get-user-certificate/RV8DCJSI8uZb9bO82fU-","Завантажити сертифікат")</f>
        <v>Завантажити сертифікат</v>
      </c>
    </row>
    <row r="344" spans="1:7" ht="28.8" x14ac:dyDescent="0.3">
      <c r="A344" s="2">
        <v>343</v>
      </c>
      <c r="B344" s="2" t="s">
        <v>1212</v>
      </c>
      <c r="C344" s="2" t="s">
        <v>1208</v>
      </c>
      <c r="D344" s="2" t="s">
        <v>1209</v>
      </c>
      <c r="E344" s="2" t="s">
        <v>1213</v>
      </c>
      <c r="F344" s="2" t="s">
        <v>1214</v>
      </c>
      <c r="G344" s="2" t="str">
        <f>HYPERLINK("https://talan.bank.gov.ua/get-user-certificate/RV8DCo4RL7HbNfU8MWHR","Завантажити сертифікат")</f>
        <v>Завантажити сертифікат</v>
      </c>
    </row>
    <row r="345" spans="1:7" ht="28.8" x14ac:dyDescent="0.3">
      <c r="A345" s="2">
        <v>344</v>
      </c>
      <c r="B345" s="2" t="s">
        <v>1215</v>
      </c>
      <c r="C345" s="2" t="s">
        <v>1208</v>
      </c>
      <c r="D345" s="2" t="s">
        <v>1209</v>
      </c>
      <c r="E345" s="2" t="s">
        <v>1216</v>
      </c>
      <c r="F345" s="2" t="s">
        <v>1217</v>
      </c>
      <c r="G345" s="2" t="str">
        <f>HYPERLINK("https://talan.bank.gov.ua/get-user-certificate/RV8DCgUcJvs3-Pm5khrh","Завантажити сертифікат")</f>
        <v>Завантажити сертифікат</v>
      </c>
    </row>
    <row r="346" spans="1:7" ht="28.8" x14ac:dyDescent="0.3">
      <c r="A346" s="2">
        <v>345</v>
      </c>
      <c r="B346" s="2" t="s">
        <v>1218</v>
      </c>
      <c r="C346" s="2" t="s">
        <v>1208</v>
      </c>
      <c r="D346" s="2" t="s">
        <v>1209</v>
      </c>
      <c r="E346" s="2" t="s">
        <v>1219</v>
      </c>
      <c r="F346" s="2" t="s">
        <v>1220</v>
      </c>
      <c r="G346" s="2" t="str">
        <f>HYPERLINK("https://talan.bank.gov.ua/get-user-certificate/RV8DCG9C5e4pG_SZ0aIc","Завантажити сертифікат")</f>
        <v>Завантажити сертифікат</v>
      </c>
    </row>
    <row r="347" spans="1:7" ht="28.8" x14ac:dyDescent="0.3">
      <c r="A347" s="2">
        <v>346</v>
      </c>
      <c r="B347" s="2" t="s">
        <v>1221</v>
      </c>
      <c r="C347" s="2" t="s">
        <v>1208</v>
      </c>
      <c r="D347" s="2" t="s">
        <v>1209</v>
      </c>
      <c r="E347" s="2" t="s">
        <v>1222</v>
      </c>
      <c r="F347" s="2" t="s">
        <v>1223</v>
      </c>
      <c r="G347" s="2" t="str">
        <f>HYPERLINK("https://talan.bank.gov.ua/get-user-certificate/RV8DCkeoyr3awcY5KYm_","Завантажити сертифікат")</f>
        <v>Завантажити сертифікат</v>
      </c>
    </row>
    <row r="348" spans="1:7" ht="28.8" x14ac:dyDescent="0.3">
      <c r="A348" s="2">
        <v>347</v>
      </c>
      <c r="B348" s="2" t="s">
        <v>1224</v>
      </c>
      <c r="C348" s="2" t="s">
        <v>1225</v>
      </c>
      <c r="D348" s="2" t="s">
        <v>1226</v>
      </c>
      <c r="E348" s="2" t="s">
        <v>1227</v>
      </c>
      <c r="F348" s="2" t="s">
        <v>1228</v>
      </c>
      <c r="G348" s="2" t="str">
        <f>HYPERLINK("https://talan.bank.gov.ua/get-user-certificate/RV8DCZZ1L0PYfsKRO8P2","Завантажити сертифікат")</f>
        <v>Завантажити сертифікат</v>
      </c>
    </row>
    <row r="349" spans="1:7" ht="28.8" x14ac:dyDescent="0.3">
      <c r="A349" s="2">
        <v>348</v>
      </c>
      <c r="B349" s="2" t="s">
        <v>1229</v>
      </c>
      <c r="C349" s="2" t="s">
        <v>1230</v>
      </c>
      <c r="D349" s="2" t="s">
        <v>1231</v>
      </c>
      <c r="E349" s="2" t="s">
        <v>1232</v>
      </c>
      <c r="F349" s="2" t="s">
        <v>1233</v>
      </c>
      <c r="G349" s="2" t="str">
        <f>HYPERLINK("https://talan.bank.gov.ua/get-user-certificate/RV8DCvQsljIgReQ722W1","Завантажити сертифікат")</f>
        <v>Завантажити сертифікат</v>
      </c>
    </row>
    <row r="350" spans="1:7" x14ac:dyDescent="0.3">
      <c r="A350" s="2">
        <v>349</v>
      </c>
      <c r="B350" s="2" t="s">
        <v>1234</v>
      </c>
      <c r="C350" s="2" t="s">
        <v>1235</v>
      </c>
      <c r="D350" s="2" t="s">
        <v>1231</v>
      </c>
      <c r="E350" s="2" t="s">
        <v>1236</v>
      </c>
      <c r="F350" s="2" t="s">
        <v>1237</v>
      </c>
      <c r="G350" s="2" t="str">
        <f>HYPERLINK("https://talan.bank.gov.ua/get-user-certificate/RV8DCutdIw4cFHExKOjx","Завантажити сертифікат")</f>
        <v>Завантажити сертифікат</v>
      </c>
    </row>
    <row r="351" spans="1:7" x14ac:dyDescent="0.3">
      <c r="A351" s="2">
        <v>350</v>
      </c>
      <c r="B351" s="2" t="s">
        <v>1238</v>
      </c>
      <c r="C351" s="2" t="s">
        <v>1239</v>
      </c>
      <c r="D351" s="2" t="s">
        <v>1240</v>
      </c>
      <c r="E351" s="2" t="s">
        <v>1241</v>
      </c>
      <c r="F351" s="2" t="s">
        <v>1242</v>
      </c>
      <c r="G351" s="2" t="str">
        <f>HYPERLINK("https://talan.bank.gov.ua/get-user-certificate/RV8DCZxIYBl9CKi5FLhm","Завантажити сертифікат")</f>
        <v>Завантажити сертифікат</v>
      </c>
    </row>
    <row r="352" spans="1:7" ht="28.8" x14ac:dyDescent="0.3">
      <c r="A352" s="2">
        <v>351</v>
      </c>
      <c r="B352" s="2" t="s">
        <v>1243</v>
      </c>
      <c r="C352" s="2" t="s">
        <v>1239</v>
      </c>
      <c r="D352" s="2" t="s">
        <v>1240</v>
      </c>
      <c r="E352" s="2" t="s">
        <v>1244</v>
      </c>
      <c r="F352" s="2" t="s">
        <v>1245</v>
      </c>
      <c r="G352" s="2" t="str">
        <f>HYPERLINK("https://talan.bank.gov.ua/get-user-certificate/RV8DCxm817txhjdmLxcc","Завантажити сертифікат")</f>
        <v>Завантажити сертифікат</v>
      </c>
    </row>
    <row r="353" spans="1:7" x14ac:dyDescent="0.3">
      <c r="A353" s="2">
        <v>352</v>
      </c>
      <c r="B353" s="2" t="s">
        <v>1246</v>
      </c>
      <c r="C353" s="2" t="s">
        <v>1239</v>
      </c>
      <c r="D353" s="2" t="s">
        <v>1240</v>
      </c>
      <c r="E353" s="2" t="s">
        <v>1247</v>
      </c>
      <c r="F353" s="2" t="s">
        <v>1248</v>
      </c>
      <c r="G353" s="2" t="str">
        <f>HYPERLINK("https://talan.bank.gov.ua/get-user-certificate/RV8DC_3n22hjtFctpZuk","Завантажити сертифікат")</f>
        <v>Завантажити сертифікат</v>
      </c>
    </row>
    <row r="354" spans="1:7" x14ac:dyDescent="0.3">
      <c r="A354" s="2">
        <v>353</v>
      </c>
      <c r="B354" s="2" t="s">
        <v>1249</v>
      </c>
      <c r="C354" s="2" t="s">
        <v>1239</v>
      </c>
      <c r="D354" s="2" t="s">
        <v>1240</v>
      </c>
      <c r="E354" s="2" t="s">
        <v>1250</v>
      </c>
      <c r="F354" s="2" t="s">
        <v>1251</v>
      </c>
      <c r="G354" s="2" t="str">
        <f>HYPERLINK("https://talan.bank.gov.ua/get-user-certificate/RV8DCb0WRMdNpnXw5xFQ","Завантажити сертифікат")</f>
        <v>Завантажити сертифікат</v>
      </c>
    </row>
    <row r="355" spans="1:7" x14ac:dyDescent="0.3">
      <c r="A355" s="2">
        <v>354</v>
      </c>
      <c r="B355" s="2" t="s">
        <v>1252</v>
      </c>
      <c r="C355" s="2" t="s">
        <v>1239</v>
      </c>
      <c r="D355" s="2" t="s">
        <v>1240</v>
      </c>
      <c r="E355" s="2" t="s">
        <v>1253</v>
      </c>
      <c r="F355" s="2" t="s">
        <v>1254</v>
      </c>
      <c r="G355" s="2" t="str">
        <f>HYPERLINK("https://talan.bank.gov.ua/get-user-certificate/RV8DCHeTGVn3wYwljsRb","Завантажити сертифікат")</f>
        <v>Завантажити сертифікат</v>
      </c>
    </row>
    <row r="356" spans="1:7" x14ac:dyDescent="0.3">
      <c r="A356" s="2">
        <v>355</v>
      </c>
      <c r="B356" s="2" t="s">
        <v>1255</v>
      </c>
      <c r="C356" s="2" t="s">
        <v>1239</v>
      </c>
      <c r="D356" s="2" t="s">
        <v>1240</v>
      </c>
      <c r="E356" s="2" t="s">
        <v>1256</v>
      </c>
      <c r="F356" s="2" t="s">
        <v>1257</v>
      </c>
      <c r="G356" s="2" t="str">
        <f>HYPERLINK("https://talan.bank.gov.ua/get-user-certificate/RV8DCesaIJ4czHtkGLT6","Завантажити сертифікат")</f>
        <v>Завантажити сертифікат</v>
      </c>
    </row>
    <row r="357" spans="1:7" x14ac:dyDescent="0.3">
      <c r="A357" s="2">
        <v>356</v>
      </c>
      <c r="B357" s="2" t="s">
        <v>1258</v>
      </c>
      <c r="C357" s="2" t="s">
        <v>1239</v>
      </c>
      <c r="D357" s="2" t="s">
        <v>1240</v>
      </c>
      <c r="E357" s="2" t="s">
        <v>1259</v>
      </c>
      <c r="F357" s="2" t="s">
        <v>1260</v>
      </c>
      <c r="G357" s="2" t="str">
        <f>HYPERLINK("https://talan.bank.gov.ua/get-user-certificate/RV8DCL-H8sIKp4zu0g3Q","Завантажити сертифікат")</f>
        <v>Завантажити сертифікат</v>
      </c>
    </row>
    <row r="358" spans="1:7" x14ac:dyDescent="0.3">
      <c r="A358" s="2">
        <v>357</v>
      </c>
      <c r="B358" s="2" t="s">
        <v>1261</v>
      </c>
      <c r="C358" s="2" t="s">
        <v>1239</v>
      </c>
      <c r="D358" s="2" t="s">
        <v>1240</v>
      </c>
      <c r="E358" s="2" t="s">
        <v>1262</v>
      </c>
      <c r="F358" s="2" t="s">
        <v>1263</v>
      </c>
      <c r="G358" s="2" t="str">
        <f>HYPERLINK("https://talan.bank.gov.ua/get-user-certificate/RV8DCtleY48LH964nklE","Завантажити сертифікат")</f>
        <v>Завантажити сертифікат</v>
      </c>
    </row>
    <row r="359" spans="1:7" ht="28.8" x14ac:dyDescent="0.3">
      <c r="A359" s="2">
        <v>358</v>
      </c>
      <c r="B359" s="2" t="s">
        <v>1264</v>
      </c>
      <c r="C359" s="2" t="s">
        <v>1239</v>
      </c>
      <c r="D359" s="2" t="s">
        <v>1240</v>
      </c>
      <c r="E359" s="2" t="s">
        <v>1265</v>
      </c>
      <c r="F359" s="2" t="s">
        <v>1266</v>
      </c>
      <c r="G359" s="2" t="str">
        <f>HYPERLINK("https://talan.bank.gov.ua/get-user-certificate/RV8DCjL0JkQtfUbdpUsF","Завантажити сертифікат")</f>
        <v>Завантажити сертифікат</v>
      </c>
    </row>
    <row r="360" spans="1:7" ht="43.2" x14ac:dyDescent="0.3">
      <c r="A360" s="2">
        <v>359</v>
      </c>
      <c r="B360" s="2" t="s">
        <v>1267</v>
      </c>
      <c r="C360" s="2" t="s">
        <v>1268</v>
      </c>
      <c r="D360" s="2" t="s">
        <v>1269</v>
      </c>
      <c r="E360" s="2" t="s">
        <v>1270</v>
      </c>
      <c r="G360" s="2" t="str">
        <f>HYPERLINK("https://talan.bank.gov.ua/get-user-certificate/RV8DCPY-2NoaoEmeP6TV","Завантажити сертифікат")</f>
        <v>Завантажити сертифікат</v>
      </c>
    </row>
    <row r="361" spans="1:7" ht="43.2" x14ac:dyDescent="0.3">
      <c r="A361" s="2">
        <v>360</v>
      </c>
      <c r="B361" s="2" t="s">
        <v>1271</v>
      </c>
      <c r="C361" s="2" t="s">
        <v>1268</v>
      </c>
      <c r="D361" s="2" t="s">
        <v>1269</v>
      </c>
      <c r="E361" s="2" t="s">
        <v>1272</v>
      </c>
      <c r="F361" s="2" t="s">
        <v>1273</v>
      </c>
      <c r="G361" s="2" t="str">
        <f>HYPERLINK("https://talan.bank.gov.ua/get-user-certificate/RV8DCTw2fSc2pGaxJAdc","Завантажити сертифікат")</f>
        <v>Завантажити сертифікат</v>
      </c>
    </row>
    <row r="362" spans="1:7" ht="43.2" x14ac:dyDescent="0.3">
      <c r="A362" s="2">
        <v>361</v>
      </c>
      <c r="B362" s="2" t="s">
        <v>1274</v>
      </c>
      <c r="C362" s="2" t="s">
        <v>1268</v>
      </c>
      <c r="D362" s="2" t="s">
        <v>1269</v>
      </c>
      <c r="E362" s="2" t="s">
        <v>1275</v>
      </c>
      <c r="F362" s="2" t="s">
        <v>1276</v>
      </c>
      <c r="G362" s="2" t="str">
        <f>HYPERLINK("https://talan.bank.gov.ua/get-user-certificate/RV8DCGOgpF9T_1FQp2r3","Завантажити сертифікат")</f>
        <v>Завантажити сертифікат</v>
      </c>
    </row>
    <row r="363" spans="1:7" ht="43.2" x14ac:dyDescent="0.3">
      <c r="A363" s="2">
        <v>362</v>
      </c>
      <c r="B363" s="2" t="s">
        <v>1277</v>
      </c>
      <c r="C363" s="2" t="s">
        <v>1268</v>
      </c>
      <c r="D363" s="2" t="s">
        <v>1269</v>
      </c>
      <c r="E363" s="2" t="s">
        <v>1278</v>
      </c>
      <c r="F363" s="2" t="s">
        <v>1279</v>
      </c>
      <c r="G363" s="2" t="str">
        <f>HYPERLINK("https://talan.bank.gov.ua/get-user-certificate/RV8DC-OvcHuNWVO3gCJm","Завантажити сертифікат")</f>
        <v>Завантажити сертифікат</v>
      </c>
    </row>
    <row r="364" spans="1:7" ht="43.2" x14ac:dyDescent="0.3">
      <c r="A364" s="2">
        <v>363</v>
      </c>
      <c r="B364" s="2" t="s">
        <v>1280</v>
      </c>
      <c r="C364" s="2" t="s">
        <v>1268</v>
      </c>
      <c r="D364" s="2" t="s">
        <v>1269</v>
      </c>
      <c r="E364" s="2" t="s">
        <v>1281</v>
      </c>
      <c r="F364" s="2" t="s">
        <v>1282</v>
      </c>
      <c r="G364" s="2" t="str">
        <f>HYPERLINK("https://talan.bank.gov.ua/get-user-certificate/RV8DClTwFYh1ETKFxEpB","Завантажити сертифікат")</f>
        <v>Завантажити сертифікат</v>
      </c>
    </row>
    <row r="365" spans="1:7" ht="43.2" x14ac:dyDescent="0.3">
      <c r="A365" s="2">
        <v>364</v>
      </c>
      <c r="B365" s="2" t="s">
        <v>1283</v>
      </c>
      <c r="C365" s="2" t="s">
        <v>1268</v>
      </c>
      <c r="D365" s="2" t="s">
        <v>1269</v>
      </c>
      <c r="E365" s="2" t="s">
        <v>1284</v>
      </c>
      <c r="F365" s="2" t="s">
        <v>1285</v>
      </c>
      <c r="G365" s="2" t="str">
        <f>HYPERLINK("https://talan.bank.gov.ua/get-user-certificate/RV8DClLY1a3nA9LFdrKu","Завантажити сертифікат")</f>
        <v>Завантажити сертифікат</v>
      </c>
    </row>
    <row r="366" spans="1:7" ht="43.2" x14ac:dyDescent="0.3">
      <c r="A366" s="2">
        <v>365</v>
      </c>
      <c r="B366" s="2" t="s">
        <v>1286</v>
      </c>
      <c r="C366" s="2" t="s">
        <v>1268</v>
      </c>
      <c r="D366" s="2" t="s">
        <v>1269</v>
      </c>
      <c r="E366" s="2" t="s">
        <v>1287</v>
      </c>
      <c r="F366" s="2" t="s">
        <v>1288</v>
      </c>
      <c r="G366" s="2" t="str">
        <f>HYPERLINK("https://talan.bank.gov.ua/get-user-certificate/RV8DCzjZkmpIjTthEUK9","Завантажити сертифікат")</f>
        <v>Завантажити сертифікат</v>
      </c>
    </row>
    <row r="367" spans="1:7" ht="43.2" x14ac:dyDescent="0.3">
      <c r="A367" s="2">
        <v>366</v>
      </c>
      <c r="B367" s="2" t="s">
        <v>1289</v>
      </c>
      <c r="C367" s="2" t="s">
        <v>1268</v>
      </c>
      <c r="D367" s="2" t="s">
        <v>1269</v>
      </c>
      <c r="E367" s="2" t="s">
        <v>1290</v>
      </c>
      <c r="F367" s="2" t="s">
        <v>1291</v>
      </c>
      <c r="G367" s="2" t="str">
        <f>HYPERLINK("https://talan.bank.gov.ua/get-user-certificate/RV8DC220DJQzjZx0T_5s","Завантажити сертифікат")</f>
        <v>Завантажити сертифікат</v>
      </c>
    </row>
    <row r="368" spans="1:7" ht="43.2" x14ac:dyDescent="0.3">
      <c r="A368" s="2">
        <v>367</v>
      </c>
      <c r="B368" s="2" t="s">
        <v>1292</v>
      </c>
      <c r="C368" s="2" t="s">
        <v>1268</v>
      </c>
      <c r="D368" s="2" t="s">
        <v>1269</v>
      </c>
      <c r="E368" s="2" t="s">
        <v>1293</v>
      </c>
      <c r="F368" s="2" t="s">
        <v>1294</v>
      </c>
      <c r="G368" s="2" t="str">
        <f>HYPERLINK("https://talan.bank.gov.ua/get-user-certificate/RV8DCa8_EEJJ6W6PsriE","Завантажити сертифікат")</f>
        <v>Завантажити сертифікат</v>
      </c>
    </row>
    <row r="369" spans="1:7" ht="43.2" x14ac:dyDescent="0.3">
      <c r="A369" s="2">
        <v>368</v>
      </c>
      <c r="B369" s="2" t="s">
        <v>1295</v>
      </c>
      <c r="C369" s="2" t="s">
        <v>1268</v>
      </c>
      <c r="D369" s="2" t="s">
        <v>1269</v>
      </c>
      <c r="E369" s="2" t="s">
        <v>1296</v>
      </c>
      <c r="G369" s="2" t="str">
        <f>HYPERLINK("https://talan.bank.gov.ua/get-user-certificate/RV8DCZ41BdL6JePHBmDp","Завантажити сертифікат")</f>
        <v>Завантажити сертифікат</v>
      </c>
    </row>
    <row r="370" spans="1:7" ht="43.2" x14ac:dyDescent="0.3">
      <c r="A370" s="2">
        <v>369</v>
      </c>
      <c r="B370" s="2" t="s">
        <v>1297</v>
      </c>
      <c r="C370" s="2" t="s">
        <v>1268</v>
      </c>
      <c r="D370" s="2" t="s">
        <v>1269</v>
      </c>
      <c r="E370" s="2" t="s">
        <v>1298</v>
      </c>
      <c r="F370" s="2" t="s">
        <v>1299</v>
      </c>
      <c r="G370" s="2" t="str">
        <f>HYPERLINK("https://talan.bank.gov.ua/get-user-certificate/RV8DCMpNkKl1g2Y1roiT","Завантажити сертифікат")</f>
        <v>Завантажити сертифікат</v>
      </c>
    </row>
    <row r="371" spans="1:7" ht="43.2" x14ac:dyDescent="0.3">
      <c r="A371" s="2">
        <v>370</v>
      </c>
      <c r="B371" s="2" t="s">
        <v>1300</v>
      </c>
      <c r="C371" s="2" t="s">
        <v>1268</v>
      </c>
      <c r="D371" s="2" t="s">
        <v>1269</v>
      </c>
      <c r="E371" s="2" t="s">
        <v>1301</v>
      </c>
      <c r="F371" s="2" t="s">
        <v>1302</v>
      </c>
      <c r="G371" s="2" t="str">
        <f>HYPERLINK("https://talan.bank.gov.ua/get-user-certificate/RV8DCLFjP9tB4SwkUJPY","Завантажити сертифікат")</f>
        <v>Завантажити сертифікат</v>
      </c>
    </row>
    <row r="372" spans="1:7" ht="43.2" x14ac:dyDescent="0.3">
      <c r="A372" s="2">
        <v>371</v>
      </c>
      <c r="B372" s="2" t="s">
        <v>1303</v>
      </c>
      <c r="C372" s="2" t="s">
        <v>1268</v>
      </c>
      <c r="D372" s="2" t="s">
        <v>1269</v>
      </c>
      <c r="E372" s="2" t="s">
        <v>1304</v>
      </c>
      <c r="F372" s="2" t="s">
        <v>1305</v>
      </c>
      <c r="G372" s="2" t="str">
        <f>HYPERLINK("https://talan.bank.gov.ua/get-user-certificate/RV8DCpHHY_WD2D-8tHH5","Завантажити сертифікат")</f>
        <v>Завантажити сертифікат</v>
      </c>
    </row>
    <row r="373" spans="1:7" ht="43.2" x14ac:dyDescent="0.3">
      <c r="A373" s="2">
        <v>372</v>
      </c>
      <c r="B373" s="2" t="s">
        <v>1306</v>
      </c>
      <c r="C373" s="2" t="s">
        <v>1268</v>
      </c>
      <c r="D373" s="2" t="s">
        <v>1269</v>
      </c>
      <c r="E373" s="2" t="s">
        <v>1307</v>
      </c>
      <c r="F373" s="2" t="s">
        <v>1308</v>
      </c>
      <c r="G373" s="2" t="str">
        <f>HYPERLINK("https://talan.bank.gov.ua/get-user-certificate/RV8DCYa5WCB902qisrx3","Завантажити сертифікат")</f>
        <v>Завантажити сертифікат</v>
      </c>
    </row>
    <row r="374" spans="1:7" ht="43.2" x14ac:dyDescent="0.3">
      <c r="A374" s="2">
        <v>373</v>
      </c>
      <c r="B374" s="2" t="s">
        <v>1309</v>
      </c>
      <c r="C374" s="2" t="s">
        <v>1268</v>
      </c>
      <c r="D374" s="2" t="s">
        <v>1269</v>
      </c>
      <c r="E374" s="2" t="s">
        <v>1310</v>
      </c>
      <c r="F374" s="2" t="s">
        <v>1311</v>
      </c>
      <c r="G374" s="2" t="str">
        <f>HYPERLINK("https://talan.bank.gov.ua/get-user-certificate/RV8DCdFqWn01nzOswEfw","Завантажити сертифікат")</f>
        <v>Завантажити сертифікат</v>
      </c>
    </row>
    <row r="375" spans="1:7" ht="43.2" x14ac:dyDescent="0.3">
      <c r="A375" s="2">
        <v>374</v>
      </c>
      <c r="B375" s="2" t="s">
        <v>1312</v>
      </c>
      <c r="C375" s="2" t="s">
        <v>1268</v>
      </c>
      <c r="D375" s="2" t="s">
        <v>1269</v>
      </c>
      <c r="E375" s="2" t="s">
        <v>1313</v>
      </c>
      <c r="G375" s="2" t="str">
        <f>HYPERLINK("https://talan.bank.gov.ua/get-user-certificate/RV8DCx4PmVDHKpjUNT5H","Завантажити сертифікат")</f>
        <v>Завантажити сертифікат</v>
      </c>
    </row>
    <row r="376" spans="1:7" ht="43.2" x14ac:dyDescent="0.3">
      <c r="A376" s="2">
        <v>375</v>
      </c>
      <c r="B376" s="2" t="s">
        <v>1314</v>
      </c>
      <c r="C376" s="2" t="s">
        <v>1268</v>
      </c>
      <c r="D376" s="2" t="s">
        <v>1269</v>
      </c>
      <c r="E376" s="2" t="s">
        <v>1315</v>
      </c>
      <c r="F376" s="2" t="s">
        <v>1316</v>
      </c>
      <c r="G376" s="2" t="str">
        <f>HYPERLINK("https://talan.bank.gov.ua/get-user-certificate/RV8DCk5KvxuOBqnG1k0H","Завантажити сертифікат")</f>
        <v>Завантажити сертифікат</v>
      </c>
    </row>
    <row r="377" spans="1:7" ht="43.2" x14ac:dyDescent="0.3">
      <c r="A377" s="2">
        <v>376</v>
      </c>
      <c r="B377" s="2" t="s">
        <v>1317</v>
      </c>
      <c r="C377" s="2" t="s">
        <v>1318</v>
      </c>
      <c r="D377" s="2" t="s">
        <v>1319</v>
      </c>
      <c r="E377" s="2" t="s">
        <v>1320</v>
      </c>
      <c r="F377" s="2" t="s">
        <v>1321</v>
      </c>
      <c r="G377" s="2" t="str">
        <f>HYPERLINK("https://talan.bank.gov.ua/get-user-certificate/RV8DC8EUgOx3VrV8MLQU","Завантажити сертифікат")</f>
        <v>Завантажити сертифікат</v>
      </c>
    </row>
    <row r="378" spans="1:7" ht="28.8" x14ac:dyDescent="0.3">
      <c r="A378" s="2">
        <v>377</v>
      </c>
      <c r="B378" s="2" t="s">
        <v>1322</v>
      </c>
      <c r="C378" s="2" t="s">
        <v>1323</v>
      </c>
      <c r="D378" s="2" t="s">
        <v>1324</v>
      </c>
      <c r="E378" s="2" t="s">
        <v>1325</v>
      </c>
      <c r="F378" s="2" t="s">
        <v>1326</v>
      </c>
      <c r="G378" s="2" t="str">
        <f>HYPERLINK("https://talan.bank.gov.ua/get-user-certificate/RV8DC5bFYhUBYdPzHwLb","Завантажити сертифікат")</f>
        <v>Завантажити сертифікат</v>
      </c>
    </row>
    <row r="379" spans="1:7" ht="28.8" x14ac:dyDescent="0.3">
      <c r="A379" s="2">
        <v>378</v>
      </c>
      <c r="B379" s="2" t="s">
        <v>1327</v>
      </c>
      <c r="C379" s="2" t="s">
        <v>1323</v>
      </c>
      <c r="D379" s="2" t="s">
        <v>1324</v>
      </c>
      <c r="E379" s="2" t="s">
        <v>1328</v>
      </c>
      <c r="G379" s="2" t="str">
        <f>HYPERLINK("https://talan.bank.gov.ua/get-user-certificate/RV8DCCKUrmYrvhYDta5s","Завантажити сертифікат")</f>
        <v>Завантажити сертифікат</v>
      </c>
    </row>
    <row r="380" spans="1:7" ht="28.8" x14ac:dyDescent="0.3">
      <c r="A380" s="2">
        <v>379</v>
      </c>
      <c r="B380" s="2" t="s">
        <v>1329</v>
      </c>
      <c r="C380" s="2" t="s">
        <v>1323</v>
      </c>
      <c r="D380" s="2" t="s">
        <v>1324</v>
      </c>
      <c r="E380" s="2" t="s">
        <v>1330</v>
      </c>
      <c r="G380" s="2" t="str">
        <f>HYPERLINK("https://talan.bank.gov.ua/get-user-certificate/RV8DCytPNK-f2epCkmD5","Завантажити сертифікат")</f>
        <v>Завантажити сертифікат</v>
      </c>
    </row>
    <row r="381" spans="1:7" ht="28.8" x14ac:dyDescent="0.3">
      <c r="A381" s="2">
        <v>380</v>
      </c>
      <c r="B381" s="2" t="s">
        <v>1331</v>
      </c>
      <c r="C381" s="2" t="s">
        <v>1332</v>
      </c>
      <c r="D381" s="2" t="s">
        <v>1333</v>
      </c>
      <c r="E381" s="2" t="s">
        <v>1334</v>
      </c>
      <c r="F381" s="2" t="s">
        <v>1335</v>
      </c>
      <c r="G381" s="2" t="str">
        <f>HYPERLINK("https://talan.bank.gov.ua/get-user-certificate/RV8DCuQLQa0AjBCmXZOH","Завантажити сертифікат")</f>
        <v>Завантажити сертифікат</v>
      </c>
    </row>
    <row r="382" spans="1:7" ht="28.8" x14ac:dyDescent="0.3">
      <c r="A382" s="2">
        <v>381</v>
      </c>
      <c r="B382" s="2" t="s">
        <v>1336</v>
      </c>
      <c r="C382" s="2" t="s">
        <v>1332</v>
      </c>
      <c r="D382" s="2" t="s">
        <v>1333</v>
      </c>
      <c r="E382" s="2" t="s">
        <v>1337</v>
      </c>
      <c r="F382" s="2" t="s">
        <v>1338</v>
      </c>
      <c r="G382" s="2" t="str">
        <f>HYPERLINK("https://talan.bank.gov.ua/get-user-certificate/RV8DCjYgBplfiipMsa-F","Завантажити сертифікат")</f>
        <v>Завантажити сертифікат</v>
      </c>
    </row>
    <row r="383" spans="1:7" ht="28.8" x14ac:dyDescent="0.3">
      <c r="A383" s="2">
        <v>382</v>
      </c>
      <c r="B383" s="2" t="s">
        <v>1339</v>
      </c>
      <c r="C383" s="2" t="s">
        <v>1332</v>
      </c>
      <c r="D383" s="2" t="s">
        <v>1333</v>
      </c>
      <c r="E383" s="2" t="s">
        <v>1340</v>
      </c>
      <c r="F383" s="2" t="s">
        <v>1341</v>
      </c>
      <c r="G383" s="2" t="str">
        <f>HYPERLINK("https://talan.bank.gov.ua/get-user-certificate/RV8DCggljR_JZorGzuy1","Завантажити сертифікат")</f>
        <v>Завантажити сертифікат</v>
      </c>
    </row>
    <row r="384" spans="1:7" ht="28.8" x14ac:dyDescent="0.3">
      <c r="A384" s="2">
        <v>383</v>
      </c>
      <c r="B384" s="2" t="s">
        <v>1342</v>
      </c>
      <c r="C384" s="2" t="s">
        <v>1332</v>
      </c>
      <c r="D384" s="2" t="s">
        <v>1333</v>
      </c>
      <c r="E384" s="2" t="s">
        <v>1343</v>
      </c>
      <c r="F384" s="2" t="s">
        <v>1344</v>
      </c>
      <c r="G384" s="2" t="str">
        <f>HYPERLINK("https://talan.bank.gov.ua/get-user-certificate/RV8DCCHek5EWYO391iM5","Завантажити сертифікат")</f>
        <v>Завантажити сертифікат</v>
      </c>
    </row>
    <row r="385" spans="1:7" ht="28.8" x14ac:dyDescent="0.3">
      <c r="A385" s="2">
        <v>384</v>
      </c>
      <c r="B385" s="2" t="s">
        <v>1345</v>
      </c>
      <c r="C385" s="2" t="s">
        <v>1332</v>
      </c>
      <c r="D385" s="2" t="s">
        <v>1333</v>
      </c>
      <c r="E385" s="2" t="s">
        <v>1346</v>
      </c>
      <c r="F385" s="2" t="s">
        <v>1347</v>
      </c>
      <c r="G385" s="2" t="str">
        <f>HYPERLINK("https://talan.bank.gov.ua/get-user-certificate/RV8DCJ0STuNjOzUYMLuz","Завантажити сертифікат")</f>
        <v>Завантажити сертифікат</v>
      </c>
    </row>
    <row r="386" spans="1:7" ht="28.8" x14ac:dyDescent="0.3">
      <c r="A386" s="2">
        <v>385</v>
      </c>
      <c r="B386" s="2" t="s">
        <v>1348</v>
      </c>
      <c r="C386" s="2" t="s">
        <v>1332</v>
      </c>
      <c r="D386" s="2" t="s">
        <v>1333</v>
      </c>
      <c r="E386" s="2" t="s">
        <v>1349</v>
      </c>
      <c r="F386" s="2" t="s">
        <v>1350</v>
      </c>
      <c r="G386" s="2" t="str">
        <f>HYPERLINK("https://talan.bank.gov.ua/get-user-certificate/RV8DCvAl1sHjOaYm6c0V","Завантажити сертифікат")</f>
        <v>Завантажити сертифікат</v>
      </c>
    </row>
    <row r="387" spans="1:7" ht="28.8" x14ac:dyDescent="0.3">
      <c r="A387" s="2">
        <v>386</v>
      </c>
      <c r="B387" s="2" t="s">
        <v>1351</v>
      </c>
      <c r="C387" s="2" t="s">
        <v>1332</v>
      </c>
      <c r="D387" s="2" t="s">
        <v>1333</v>
      </c>
      <c r="E387" s="2" t="s">
        <v>1352</v>
      </c>
      <c r="F387" s="2" t="s">
        <v>1353</v>
      </c>
      <c r="G387" s="2" t="str">
        <f>HYPERLINK("https://talan.bank.gov.ua/get-user-certificate/RV8DCMpVnKsiTRM8Fk6t","Завантажити сертифікат")</f>
        <v>Завантажити сертифікат</v>
      </c>
    </row>
    <row r="388" spans="1:7" ht="28.8" x14ac:dyDescent="0.3">
      <c r="A388" s="2">
        <v>387</v>
      </c>
      <c r="B388" s="2" t="s">
        <v>1354</v>
      </c>
      <c r="C388" s="2" t="s">
        <v>1355</v>
      </c>
      <c r="D388" s="2" t="s">
        <v>1356</v>
      </c>
      <c r="E388" s="2" t="s">
        <v>1357</v>
      </c>
      <c r="F388" s="2" t="s">
        <v>1358</v>
      </c>
      <c r="G388" s="2" t="str">
        <f>HYPERLINK("https://talan.bank.gov.ua/get-user-certificate/RV8DCl3pm8f0LmghYo63","Завантажити сертифікат")</f>
        <v>Завантажити сертифікат</v>
      </c>
    </row>
    <row r="389" spans="1:7" ht="28.8" x14ac:dyDescent="0.3">
      <c r="A389" s="2">
        <v>388</v>
      </c>
      <c r="B389" s="2" t="s">
        <v>1359</v>
      </c>
      <c r="C389" s="2" t="s">
        <v>1355</v>
      </c>
      <c r="D389" s="2" t="s">
        <v>1356</v>
      </c>
      <c r="E389" s="2" t="s">
        <v>1360</v>
      </c>
      <c r="F389" s="2" t="s">
        <v>1361</v>
      </c>
      <c r="G389" s="2" t="str">
        <f>HYPERLINK("https://talan.bank.gov.ua/get-user-certificate/RV8DCgiSwUN3Q3CqbI8Y","Завантажити сертифікат")</f>
        <v>Завантажити сертифікат</v>
      </c>
    </row>
    <row r="390" spans="1:7" x14ac:dyDescent="0.3">
      <c r="A390" s="2">
        <v>389</v>
      </c>
      <c r="B390" s="2" t="s">
        <v>1362</v>
      </c>
      <c r="C390" s="2" t="s">
        <v>1355</v>
      </c>
      <c r="D390" s="2" t="s">
        <v>1356</v>
      </c>
      <c r="E390" s="2" t="s">
        <v>1363</v>
      </c>
      <c r="F390" s="2" t="s">
        <v>1364</v>
      </c>
      <c r="G390" s="2" t="str">
        <f>HYPERLINK("https://talan.bank.gov.ua/get-user-certificate/RV8DCVsdi-1vQk9REnME","Завантажити сертифікат")</f>
        <v>Завантажити сертифікат</v>
      </c>
    </row>
    <row r="391" spans="1:7" ht="28.8" x14ac:dyDescent="0.3">
      <c r="A391" s="2">
        <v>390</v>
      </c>
      <c r="B391" s="2" t="s">
        <v>1365</v>
      </c>
      <c r="C391" s="2" t="s">
        <v>1366</v>
      </c>
      <c r="D391" s="2" t="s">
        <v>1367</v>
      </c>
      <c r="E391" s="2" t="s">
        <v>1368</v>
      </c>
      <c r="F391" s="2" t="s">
        <v>1369</v>
      </c>
      <c r="G391" s="2" t="str">
        <f>HYPERLINK("https://talan.bank.gov.ua/get-user-certificate/RV8DCWGrlWdFJxYJEA8c","Завантажити сертифікат")</f>
        <v>Завантажити сертифікат</v>
      </c>
    </row>
    <row r="392" spans="1:7" ht="28.8" x14ac:dyDescent="0.3">
      <c r="A392" s="2">
        <v>391</v>
      </c>
      <c r="B392" s="2" t="s">
        <v>1370</v>
      </c>
      <c r="C392" s="2" t="s">
        <v>1366</v>
      </c>
      <c r="D392" s="2" t="s">
        <v>1367</v>
      </c>
      <c r="E392" s="2" t="s">
        <v>1371</v>
      </c>
      <c r="F392" s="2" t="s">
        <v>1372</v>
      </c>
      <c r="G392" s="2" t="str">
        <f>HYPERLINK("https://talan.bank.gov.ua/get-user-certificate/RV8DCF77PbQj4bca_NAM","Завантажити сертифікат")</f>
        <v>Завантажити сертифікат</v>
      </c>
    </row>
    <row r="393" spans="1:7" ht="28.8" x14ac:dyDescent="0.3">
      <c r="A393" s="2">
        <v>392</v>
      </c>
      <c r="B393" s="2" t="s">
        <v>1373</v>
      </c>
      <c r="C393" s="2" t="s">
        <v>1366</v>
      </c>
      <c r="D393" s="2" t="s">
        <v>1367</v>
      </c>
      <c r="E393" s="2" t="s">
        <v>1374</v>
      </c>
      <c r="F393" s="2" t="s">
        <v>1375</v>
      </c>
      <c r="G393" s="2" t="str">
        <f>HYPERLINK("https://talan.bank.gov.ua/get-user-certificate/RV8DCNoyTOTfJ-XvZcSq","Завантажити сертифікат")</f>
        <v>Завантажити сертифікат</v>
      </c>
    </row>
    <row r="394" spans="1:7" ht="28.8" x14ac:dyDescent="0.3">
      <c r="A394" s="2">
        <v>393</v>
      </c>
      <c r="B394" s="2" t="s">
        <v>1376</v>
      </c>
      <c r="C394" s="2" t="s">
        <v>1366</v>
      </c>
      <c r="D394" s="2" t="s">
        <v>1367</v>
      </c>
      <c r="E394" s="2" t="s">
        <v>1377</v>
      </c>
      <c r="F394" s="2" t="s">
        <v>1378</v>
      </c>
      <c r="G394" s="2" t="str">
        <f>HYPERLINK("https://talan.bank.gov.ua/get-user-certificate/RV8DCXdHMdhcdr3ffVol","Завантажити сертифікат")</f>
        <v>Завантажити сертифікат</v>
      </c>
    </row>
    <row r="395" spans="1:7" ht="28.8" x14ac:dyDescent="0.3">
      <c r="A395" s="2">
        <v>394</v>
      </c>
      <c r="B395" s="2" t="s">
        <v>1379</v>
      </c>
      <c r="C395" s="2" t="s">
        <v>1380</v>
      </c>
      <c r="D395" s="2" t="s">
        <v>1381</v>
      </c>
      <c r="E395" s="2" t="s">
        <v>1382</v>
      </c>
      <c r="F395" s="2" t="s">
        <v>1383</v>
      </c>
      <c r="G395" s="2" t="str">
        <f>HYPERLINK("https://talan.bank.gov.ua/get-user-certificate/RV8DC0vNIND93OEjw1Zs","Завантажити сертифікат")</f>
        <v>Завантажити сертифікат</v>
      </c>
    </row>
    <row r="396" spans="1:7" ht="28.8" x14ac:dyDescent="0.3">
      <c r="A396" s="2">
        <v>395</v>
      </c>
      <c r="B396" s="2" t="s">
        <v>1384</v>
      </c>
      <c r="C396" s="2" t="s">
        <v>1385</v>
      </c>
      <c r="D396" s="2" t="s">
        <v>1386</v>
      </c>
      <c r="E396" s="2" t="s">
        <v>1387</v>
      </c>
      <c r="F396" s="2" t="s">
        <v>1388</v>
      </c>
      <c r="G396" s="2" t="str">
        <f>HYPERLINK("https://talan.bank.gov.ua/get-user-certificate/RV8DCKhkM2psBuN2139g","Завантажити сертифікат")</f>
        <v>Завантажити сертифікат</v>
      </c>
    </row>
    <row r="397" spans="1:7" x14ac:dyDescent="0.3">
      <c r="A397" s="2">
        <v>396</v>
      </c>
      <c r="B397" s="4" t="s">
        <v>1389</v>
      </c>
      <c r="C397" s="4" t="s">
        <v>1390</v>
      </c>
      <c r="D397" s="4" t="s">
        <v>1391</v>
      </c>
      <c r="E397" s="4" t="s">
        <v>1392</v>
      </c>
      <c r="F397" s="4" t="s">
        <v>5753</v>
      </c>
      <c r="G397" s="4" t="str">
        <f>HYPERLINK("https://talan.bank.gov.ua/get-user-certificate/NcfjeSdp0zvCCewtVUyd","Завантажити сертифікат")</f>
        <v>Завантажити сертифікат</v>
      </c>
    </row>
    <row r="398" spans="1:7" x14ac:dyDescent="0.3">
      <c r="A398" s="2">
        <v>397</v>
      </c>
      <c r="B398" s="2" t="s">
        <v>1393</v>
      </c>
      <c r="C398" s="2" t="s">
        <v>1394</v>
      </c>
      <c r="D398" s="2" t="s">
        <v>1391</v>
      </c>
      <c r="E398" s="2" t="s">
        <v>1395</v>
      </c>
      <c r="F398" s="2" t="s">
        <v>1396</v>
      </c>
      <c r="G398" s="2" t="str">
        <f>HYPERLINK("https://talan.bank.gov.ua/get-user-certificate/RV8DCa1DxvNvQPJ4-h2Y","Завантажити сертифікат")</f>
        <v>Завантажити сертифікат</v>
      </c>
    </row>
    <row r="399" spans="1:7" x14ac:dyDescent="0.3">
      <c r="A399" s="2">
        <v>398</v>
      </c>
      <c r="B399" s="2" t="s">
        <v>1397</v>
      </c>
      <c r="C399" s="2" t="s">
        <v>1390</v>
      </c>
      <c r="D399" s="2" t="s">
        <v>1391</v>
      </c>
      <c r="E399" s="2" t="s">
        <v>1398</v>
      </c>
      <c r="F399" s="2" t="s">
        <v>1399</v>
      </c>
      <c r="G399" s="2" t="str">
        <f>HYPERLINK("https://talan.bank.gov.ua/get-user-certificate/RV8DCraMgldLjATolOYX","Завантажити сертифікат")</f>
        <v>Завантажити сертифікат</v>
      </c>
    </row>
    <row r="400" spans="1:7" x14ac:dyDescent="0.3">
      <c r="A400" s="2">
        <v>399</v>
      </c>
      <c r="B400" s="2" t="s">
        <v>1400</v>
      </c>
      <c r="C400" s="2" t="s">
        <v>1390</v>
      </c>
      <c r="D400" s="2" t="s">
        <v>1391</v>
      </c>
      <c r="E400" s="2" t="s">
        <v>1401</v>
      </c>
      <c r="F400" s="2" t="s">
        <v>1402</v>
      </c>
      <c r="G400" s="2" t="str">
        <f>HYPERLINK("https://talan.bank.gov.ua/get-user-certificate/RV8DC9y4ikPpqE0fkjWc","Завантажити сертифікат")</f>
        <v>Завантажити сертифікат</v>
      </c>
    </row>
    <row r="401" spans="1:7" x14ac:dyDescent="0.3">
      <c r="A401" s="2">
        <v>400</v>
      </c>
      <c r="B401" s="2" t="s">
        <v>1403</v>
      </c>
      <c r="C401" s="2" t="s">
        <v>1404</v>
      </c>
      <c r="D401" s="2" t="s">
        <v>1391</v>
      </c>
      <c r="E401" s="2" t="s">
        <v>1405</v>
      </c>
      <c r="F401" s="2" t="s">
        <v>1406</v>
      </c>
      <c r="G401" s="2" t="str">
        <f>HYPERLINK("https://talan.bank.gov.ua/get-user-certificate/RV8DC9cZ9uPmSw8flrko","Завантажити сертифікат")</f>
        <v>Завантажити сертифікат</v>
      </c>
    </row>
    <row r="402" spans="1:7" x14ac:dyDescent="0.3">
      <c r="A402" s="2">
        <v>401</v>
      </c>
      <c r="B402" s="2" t="s">
        <v>1407</v>
      </c>
      <c r="C402" s="2" t="s">
        <v>1404</v>
      </c>
      <c r="D402" s="2" t="s">
        <v>1391</v>
      </c>
      <c r="E402" s="2" t="s">
        <v>1408</v>
      </c>
      <c r="F402" s="2" t="s">
        <v>1409</v>
      </c>
      <c r="G402" s="2" t="str">
        <f>HYPERLINK("https://talan.bank.gov.ua/get-user-certificate/RV8DCCX7O20ztdaeLjo4","Завантажити сертифікат")</f>
        <v>Завантажити сертифікат</v>
      </c>
    </row>
    <row r="403" spans="1:7" x14ac:dyDescent="0.3">
      <c r="A403" s="2">
        <v>402</v>
      </c>
      <c r="B403" s="2" t="s">
        <v>1410</v>
      </c>
      <c r="C403" s="2" t="s">
        <v>1394</v>
      </c>
      <c r="D403" s="2" t="s">
        <v>1391</v>
      </c>
      <c r="E403" s="2" t="s">
        <v>1411</v>
      </c>
      <c r="F403" s="2" t="s">
        <v>1412</v>
      </c>
      <c r="G403" s="2" t="str">
        <f>HYPERLINK("https://talan.bank.gov.ua/get-user-certificate/RV8DCo5Ry9GjgPbK7vgz","Завантажити сертифікат")</f>
        <v>Завантажити сертифікат</v>
      </c>
    </row>
    <row r="404" spans="1:7" x14ac:dyDescent="0.3">
      <c r="A404" s="2">
        <v>403</v>
      </c>
      <c r="B404" s="2" t="s">
        <v>1413</v>
      </c>
      <c r="C404" s="2" t="s">
        <v>1394</v>
      </c>
      <c r="D404" s="2" t="s">
        <v>1391</v>
      </c>
      <c r="E404" s="2" t="s">
        <v>1414</v>
      </c>
      <c r="F404" s="2" t="s">
        <v>1415</v>
      </c>
      <c r="G404" s="2" t="str">
        <f>HYPERLINK("https://talan.bank.gov.ua/get-user-certificate/RV8DC6XKt96ijNw7sMer","Завантажити сертифікат")</f>
        <v>Завантажити сертифікат</v>
      </c>
    </row>
    <row r="405" spans="1:7" x14ac:dyDescent="0.3">
      <c r="A405" s="2">
        <v>404</v>
      </c>
      <c r="B405" s="2" t="s">
        <v>1416</v>
      </c>
      <c r="C405" s="2" t="s">
        <v>1394</v>
      </c>
      <c r="D405" s="2" t="s">
        <v>1391</v>
      </c>
      <c r="E405" s="2" t="s">
        <v>1417</v>
      </c>
      <c r="F405" s="2" t="s">
        <v>1418</v>
      </c>
      <c r="G405" s="2" t="str">
        <f>HYPERLINK("https://talan.bank.gov.ua/get-user-certificate/RV8DCuGEox6hFR1XjsMU","Завантажити сертифікат")</f>
        <v>Завантажити сертифікат</v>
      </c>
    </row>
    <row r="406" spans="1:7" x14ac:dyDescent="0.3">
      <c r="A406" s="2">
        <v>405</v>
      </c>
      <c r="B406" s="2" t="s">
        <v>1419</v>
      </c>
      <c r="C406" s="2" t="s">
        <v>1404</v>
      </c>
      <c r="D406" s="2" t="s">
        <v>1391</v>
      </c>
      <c r="E406" s="2" t="s">
        <v>1420</v>
      </c>
      <c r="F406" s="2" t="s">
        <v>1421</v>
      </c>
      <c r="G406" s="2" t="str">
        <f>HYPERLINK("https://talan.bank.gov.ua/get-user-certificate/RV8DCtym-eBdCTf037tR","Завантажити сертифікат")</f>
        <v>Завантажити сертифікат</v>
      </c>
    </row>
    <row r="407" spans="1:7" ht="28.8" x14ac:dyDescent="0.3">
      <c r="A407" s="2">
        <v>406</v>
      </c>
      <c r="B407" s="2" t="s">
        <v>1422</v>
      </c>
      <c r="C407" s="2" t="s">
        <v>1390</v>
      </c>
      <c r="D407" s="2" t="s">
        <v>1391</v>
      </c>
      <c r="E407" s="2" t="s">
        <v>1423</v>
      </c>
      <c r="F407" s="2" t="s">
        <v>1424</v>
      </c>
      <c r="G407" s="2" t="str">
        <f>HYPERLINK("https://talan.bank.gov.ua/get-user-certificate/RV8DC47b2SCSE83NRTfj","Завантажити сертифікат")</f>
        <v>Завантажити сертифікат</v>
      </c>
    </row>
    <row r="408" spans="1:7" ht="28.8" x14ac:dyDescent="0.3">
      <c r="A408" s="2">
        <v>407</v>
      </c>
      <c r="B408" s="2" t="s">
        <v>1425</v>
      </c>
      <c r="C408" s="2" t="s">
        <v>1404</v>
      </c>
      <c r="D408" s="2" t="s">
        <v>1391</v>
      </c>
      <c r="E408" s="2" t="s">
        <v>1426</v>
      </c>
      <c r="F408" s="2" t="s">
        <v>1427</v>
      </c>
      <c r="G408" s="2" t="str">
        <f>HYPERLINK("https://talan.bank.gov.ua/get-user-certificate/RV8DCoGJ1wvSK68ceuBP","Завантажити сертифікат")</f>
        <v>Завантажити сертифікат</v>
      </c>
    </row>
    <row r="409" spans="1:7" ht="28.8" x14ac:dyDescent="0.3">
      <c r="A409" s="2">
        <v>408</v>
      </c>
      <c r="B409" s="2" t="s">
        <v>1428</v>
      </c>
      <c r="C409" s="2" t="s">
        <v>1394</v>
      </c>
      <c r="D409" s="2" t="s">
        <v>1391</v>
      </c>
      <c r="E409" s="2" t="s">
        <v>1429</v>
      </c>
      <c r="F409" s="2" t="s">
        <v>1430</v>
      </c>
      <c r="G409" s="2" t="str">
        <f>HYPERLINK("https://talan.bank.gov.ua/get-user-certificate/RV8DCnDgp58KJmLJbr6J","Завантажити сертифікат")</f>
        <v>Завантажити сертифікат</v>
      </c>
    </row>
    <row r="410" spans="1:7" x14ac:dyDescent="0.3">
      <c r="A410" s="2">
        <v>409</v>
      </c>
      <c r="B410" s="4" t="s">
        <v>1431</v>
      </c>
      <c r="C410" s="4" t="s">
        <v>1432</v>
      </c>
      <c r="D410" s="4" t="s">
        <v>1433</v>
      </c>
      <c r="E410" s="4" t="s">
        <v>5754</v>
      </c>
      <c r="F410" s="4" t="s">
        <v>5755</v>
      </c>
      <c r="G410" s="4" t="str">
        <f>HYPERLINK("https://talan.bank.gov.ua/get-user-certificate/NcfjecGVDsG9u8UrI0MT","Завантажити сертифікат")</f>
        <v>Завантажити сертифікат</v>
      </c>
    </row>
    <row r="411" spans="1:7" x14ac:dyDescent="0.3">
      <c r="A411" s="2">
        <v>410</v>
      </c>
      <c r="B411" s="2" t="s">
        <v>1434</v>
      </c>
      <c r="C411" s="2" t="s">
        <v>1435</v>
      </c>
      <c r="D411" s="2" t="s">
        <v>1436</v>
      </c>
      <c r="E411" s="2" t="s">
        <v>1437</v>
      </c>
      <c r="F411" s="2" t="s">
        <v>1438</v>
      </c>
      <c r="G411" s="2" t="str">
        <f>HYPERLINK("https://talan.bank.gov.ua/get-user-certificate/RV8DC_-5xwuvVtg8gtK8","Завантажити сертифікат")</f>
        <v>Завантажити сертифікат</v>
      </c>
    </row>
    <row r="412" spans="1:7" x14ac:dyDescent="0.3">
      <c r="A412" s="2">
        <v>411</v>
      </c>
      <c r="B412" s="2" t="s">
        <v>1439</v>
      </c>
      <c r="C412" s="2" t="s">
        <v>1440</v>
      </c>
      <c r="D412" s="2" t="s">
        <v>1441</v>
      </c>
      <c r="E412" s="2" t="s">
        <v>1442</v>
      </c>
      <c r="F412" s="2" t="s">
        <v>1443</v>
      </c>
      <c r="G412" s="2" t="str">
        <f>HYPERLINK("https://talan.bank.gov.ua/get-user-certificate/RV8DCI_UikN1M2f77zuR","Завантажити сертифікат")</f>
        <v>Завантажити сертифікат</v>
      </c>
    </row>
    <row r="413" spans="1:7" x14ac:dyDescent="0.3">
      <c r="A413" s="2">
        <v>412</v>
      </c>
      <c r="B413" s="2" t="s">
        <v>1444</v>
      </c>
      <c r="C413" s="2" t="s">
        <v>1440</v>
      </c>
      <c r="D413" s="2" t="s">
        <v>1441</v>
      </c>
      <c r="E413" s="2" t="s">
        <v>1445</v>
      </c>
      <c r="F413" s="2" t="s">
        <v>1446</v>
      </c>
      <c r="G413" s="2" t="str">
        <f>HYPERLINK("https://talan.bank.gov.ua/get-user-certificate/RV8DCuzbNvRjjSlcF5T8","Завантажити сертифікат")</f>
        <v>Завантажити сертифікат</v>
      </c>
    </row>
    <row r="414" spans="1:7" ht="28.8" x14ac:dyDescent="0.3">
      <c r="A414" s="2">
        <v>413</v>
      </c>
      <c r="B414" s="2" t="s">
        <v>1447</v>
      </c>
      <c r="C414" s="2" t="s">
        <v>1448</v>
      </c>
      <c r="D414" s="2" t="s">
        <v>1449</v>
      </c>
      <c r="E414" s="2" t="s">
        <v>1450</v>
      </c>
      <c r="F414" s="2" t="s">
        <v>1451</v>
      </c>
      <c r="G414" s="2" t="str">
        <f>HYPERLINK("https://talan.bank.gov.ua/get-user-certificate/RV8DCbfxvrsY_6C5dEf-","Завантажити сертифікат")</f>
        <v>Завантажити сертифікат</v>
      </c>
    </row>
    <row r="415" spans="1:7" x14ac:dyDescent="0.3">
      <c r="A415" s="2">
        <v>414</v>
      </c>
      <c r="B415" s="2" t="s">
        <v>1452</v>
      </c>
      <c r="C415" s="2" t="s">
        <v>1448</v>
      </c>
      <c r="D415" s="2" t="s">
        <v>1449</v>
      </c>
      <c r="E415" s="2" t="s">
        <v>1453</v>
      </c>
      <c r="F415" s="2" t="s">
        <v>1454</v>
      </c>
      <c r="G415" s="2" t="str">
        <f>HYPERLINK("https://talan.bank.gov.ua/get-user-certificate/RV8DCwphtWDQv81Hg6IE","Завантажити сертифікат")</f>
        <v>Завантажити сертифікат</v>
      </c>
    </row>
    <row r="416" spans="1:7" x14ac:dyDescent="0.3">
      <c r="A416" s="2">
        <v>415</v>
      </c>
      <c r="B416" s="2" t="s">
        <v>1455</v>
      </c>
      <c r="C416" s="2" t="s">
        <v>1448</v>
      </c>
      <c r="D416" s="2" t="s">
        <v>1449</v>
      </c>
      <c r="E416" s="2" t="s">
        <v>1456</v>
      </c>
      <c r="F416" s="2" t="s">
        <v>1457</v>
      </c>
      <c r="G416" s="2" t="str">
        <f>HYPERLINK("https://talan.bank.gov.ua/get-user-certificate/RV8DC-PmQtXKuNg-6e94","Завантажити сертифікат")</f>
        <v>Завантажити сертифікат</v>
      </c>
    </row>
    <row r="417" spans="1:7" x14ac:dyDescent="0.3">
      <c r="A417" s="2">
        <v>416</v>
      </c>
      <c r="B417" s="2" t="s">
        <v>1458</v>
      </c>
      <c r="C417" s="2" t="s">
        <v>1459</v>
      </c>
      <c r="D417" s="2" t="s">
        <v>1460</v>
      </c>
      <c r="E417" s="2" t="s">
        <v>1461</v>
      </c>
      <c r="F417" s="2" t="s">
        <v>1462</v>
      </c>
      <c r="G417" s="2" t="str">
        <f>HYPERLINK("https://talan.bank.gov.ua/get-user-certificate/RV8DCx7EQ7lo6srpFk59","Завантажити сертифікат")</f>
        <v>Завантажити сертифікат</v>
      </c>
    </row>
    <row r="418" spans="1:7" ht="28.8" x14ac:dyDescent="0.3">
      <c r="A418" s="2">
        <v>417</v>
      </c>
      <c r="B418" s="2" t="s">
        <v>1463</v>
      </c>
      <c r="C418" s="2" t="s">
        <v>1464</v>
      </c>
      <c r="D418" s="2" t="s">
        <v>1465</v>
      </c>
      <c r="E418" s="2" t="s">
        <v>1466</v>
      </c>
      <c r="F418" s="2" t="s">
        <v>1467</v>
      </c>
      <c r="G418" s="2" t="str">
        <f>HYPERLINK("https://talan.bank.gov.ua/get-user-certificate/RV8DCImyifwEtWiXQFS0","Завантажити сертифікат")</f>
        <v>Завантажити сертифікат</v>
      </c>
    </row>
    <row r="419" spans="1:7" ht="28.8" x14ac:dyDescent="0.3">
      <c r="A419" s="2">
        <v>418</v>
      </c>
      <c r="B419" s="2" t="s">
        <v>1468</v>
      </c>
      <c r="C419" s="2" t="s">
        <v>1464</v>
      </c>
      <c r="D419" s="2" t="s">
        <v>1465</v>
      </c>
      <c r="E419" s="2" t="s">
        <v>1469</v>
      </c>
      <c r="F419" s="2" t="s">
        <v>1470</v>
      </c>
      <c r="G419" s="2" t="str">
        <f>HYPERLINK("https://talan.bank.gov.ua/get-user-certificate/RV8DCyi1Y07aoMOmHoaa","Завантажити сертифікат")</f>
        <v>Завантажити сертифікат</v>
      </c>
    </row>
    <row r="420" spans="1:7" ht="28.8" x14ac:dyDescent="0.3">
      <c r="A420" s="2">
        <v>419</v>
      </c>
      <c r="B420" s="2" t="s">
        <v>1471</v>
      </c>
      <c r="C420" s="2" t="s">
        <v>1464</v>
      </c>
      <c r="D420" s="2" t="s">
        <v>1465</v>
      </c>
      <c r="E420" s="2" t="s">
        <v>1472</v>
      </c>
      <c r="F420" s="2" t="s">
        <v>1473</v>
      </c>
      <c r="G420" s="2" t="str">
        <f>HYPERLINK("https://talan.bank.gov.ua/get-user-certificate/RV8DCY7myF9swj8R73F3","Завантажити сертифікат")</f>
        <v>Завантажити сертифікат</v>
      </c>
    </row>
    <row r="421" spans="1:7" ht="28.8" x14ac:dyDescent="0.3">
      <c r="A421" s="2">
        <v>420</v>
      </c>
      <c r="B421" s="2" t="s">
        <v>1474</v>
      </c>
      <c r="C421" s="2" t="s">
        <v>1475</v>
      </c>
      <c r="D421" s="2" t="s">
        <v>1476</v>
      </c>
      <c r="E421" s="2" t="s">
        <v>1477</v>
      </c>
      <c r="F421" s="2" t="s">
        <v>1478</v>
      </c>
      <c r="G421" s="2" t="str">
        <f>HYPERLINK("https://talan.bank.gov.ua/get-user-certificate/RV8DC4YfDiQ6TY7BkrDi","Завантажити сертифікат")</f>
        <v>Завантажити сертифікат</v>
      </c>
    </row>
    <row r="422" spans="1:7" ht="28.8" x14ac:dyDescent="0.3">
      <c r="A422" s="2">
        <v>421</v>
      </c>
      <c r="B422" s="2" t="s">
        <v>1479</v>
      </c>
      <c r="C422" s="2" t="s">
        <v>1475</v>
      </c>
      <c r="D422" s="2" t="s">
        <v>1476</v>
      </c>
      <c r="E422" s="2" t="s">
        <v>1480</v>
      </c>
      <c r="F422" s="2" t="s">
        <v>1481</v>
      </c>
      <c r="G422" s="2" t="str">
        <f>HYPERLINK("https://talan.bank.gov.ua/get-user-certificate/RV8DC43Slik3EUdDBpqy","Завантажити сертифікат")</f>
        <v>Завантажити сертифікат</v>
      </c>
    </row>
    <row r="423" spans="1:7" ht="28.8" x14ac:dyDescent="0.3">
      <c r="A423" s="2">
        <v>422</v>
      </c>
      <c r="B423" s="2" t="s">
        <v>1482</v>
      </c>
      <c r="C423" s="2" t="s">
        <v>1475</v>
      </c>
      <c r="D423" s="2" t="s">
        <v>1476</v>
      </c>
      <c r="E423" s="2" t="s">
        <v>1483</v>
      </c>
      <c r="F423" s="2" t="s">
        <v>1484</v>
      </c>
      <c r="G423" s="2" t="str">
        <f>HYPERLINK("https://talan.bank.gov.ua/get-user-certificate/RV8DCkmUaV9sLaa9QY0C","Завантажити сертифікат")</f>
        <v>Завантажити сертифікат</v>
      </c>
    </row>
    <row r="424" spans="1:7" ht="28.8" x14ac:dyDescent="0.3">
      <c r="A424" s="2">
        <v>423</v>
      </c>
      <c r="B424" s="2" t="s">
        <v>1485</v>
      </c>
      <c r="C424" s="2" t="s">
        <v>1475</v>
      </c>
      <c r="D424" s="2" t="s">
        <v>1476</v>
      </c>
      <c r="E424" s="2" t="s">
        <v>1486</v>
      </c>
      <c r="F424" s="2" t="s">
        <v>1487</v>
      </c>
      <c r="G424" s="2" t="str">
        <f>HYPERLINK("https://talan.bank.gov.ua/get-user-certificate/RV8DCR9WTFUfrNgiCEiS","Завантажити сертифікат")</f>
        <v>Завантажити сертифікат</v>
      </c>
    </row>
    <row r="425" spans="1:7" ht="28.8" x14ac:dyDescent="0.3">
      <c r="A425" s="2">
        <v>424</v>
      </c>
      <c r="B425" s="2" t="s">
        <v>1488</v>
      </c>
      <c r="C425" s="2" t="s">
        <v>1475</v>
      </c>
      <c r="D425" s="2" t="s">
        <v>1476</v>
      </c>
      <c r="E425" s="2" t="s">
        <v>1489</v>
      </c>
      <c r="F425" s="2" t="s">
        <v>1490</v>
      </c>
      <c r="G425" s="2" t="str">
        <f>HYPERLINK("https://talan.bank.gov.ua/get-user-certificate/RV8DCcMjK6oHBiDtyU11","Завантажити сертифікат")</f>
        <v>Завантажити сертифікат</v>
      </c>
    </row>
    <row r="426" spans="1:7" ht="28.8" x14ac:dyDescent="0.3">
      <c r="A426" s="2">
        <v>425</v>
      </c>
      <c r="B426" s="2" t="s">
        <v>1491</v>
      </c>
      <c r="C426" s="2" t="s">
        <v>1475</v>
      </c>
      <c r="D426" s="2" t="s">
        <v>1476</v>
      </c>
      <c r="E426" s="2" t="s">
        <v>1492</v>
      </c>
      <c r="F426" s="2" t="s">
        <v>1493</v>
      </c>
      <c r="G426" s="2" t="str">
        <f>HYPERLINK("https://talan.bank.gov.ua/get-user-certificate/RV8DCL8qI5hOhrPT6YhY","Завантажити сертифікат")</f>
        <v>Завантажити сертифікат</v>
      </c>
    </row>
    <row r="427" spans="1:7" ht="43.2" x14ac:dyDescent="0.3">
      <c r="A427" s="2">
        <v>426</v>
      </c>
      <c r="B427" s="2" t="s">
        <v>1494</v>
      </c>
      <c r="C427" s="2" t="s">
        <v>1495</v>
      </c>
      <c r="D427" s="2" t="s">
        <v>1496</v>
      </c>
      <c r="E427" s="2" t="s">
        <v>1497</v>
      </c>
      <c r="F427" s="2" t="s">
        <v>1498</v>
      </c>
      <c r="G427" s="2" t="str">
        <f>HYPERLINK("https://talan.bank.gov.ua/get-user-certificate/RV8DCQqEnmqzGgKgU1e5","Завантажити сертифікат")</f>
        <v>Завантажити сертифікат</v>
      </c>
    </row>
    <row r="428" spans="1:7" ht="28.8" x14ac:dyDescent="0.3">
      <c r="A428" s="2">
        <v>427</v>
      </c>
      <c r="B428" s="2" t="s">
        <v>1499</v>
      </c>
      <c r="C428" s="2" t="s">
        <v>1500</v>
      </c>
      <c r="D428" s="2" t="s">
        <v>1501</v>
      </c>
      <c r="E428" s="2" t="s">
        <v>1502</v>
      </c>
      <c r="F428" s="2" t="s">
        <v>1503</v>
      </c>
      <c r="G428" s="2" t="str">
        <f>HYPERLINK("https://talan.bank.gov.ua/get-user-certificate/RV8DCr1_ZdYqX7hUvUbD","Завантажити сертифікат")</f>
        <v>Завантажити сертифікат</v>
      </c>
    </row>
    <row r="429" spans="1:7" ht="28.8" x14ac:dyDescent="0.3">
      <c r="A429" s="2">
        <v>428</v>
      </c>
      <c r="B429" s="2" t="s">
        <v>1504</v>
      </c>
      <c r="C429" s="2" t="s">
        <v>1500</v>
      </c>
      <c r="D429" s="2" t="s">
        <v>1501</v>
      </c>
      <c r="E429" s="2" t="s">
        <v>1505</v>
      </c>
      <c r="F429" s="2" t="s">
        <v>1506</v>
      </c>
      <c r="G429" s="2" t="str">
        <f>HYPERLINK("https://talan.bank.gov.ua/get-user-certificate/RV8DCTmlKDdI_bgHQZap","Завантажити сертифікат")</f>
        <v>Завантажити сертифікат</v>
      </c>
    </row>
    <row r="430" spans="1:7" x14ac:dyDescent="0.3">
      <c r="A430" s="2">
        <v>429</v>
      </c>
      <c r="B430" s="2" t="s">
        <v>1507</v>
      </c>
      <c r="C430" s="2" t="s">
        <v>1508</v>
      </c>
      <c r="D430" s="2" t="s">
        <v>1509</v>
      </c>
      <c r="E430" s="2" t="s">
        <v>1510</v>
      </c>
      <c r="F430" s="2" t="s">
        <v>1511</v>
      </c>
      <c r="G430" s="2" t="str">
        <f>HYPERLINK("https://talan.bank.gov.ua/get-user-certificate/RV8DCRBbBijfKF-0zHV_","Завантажити сертифікат")</f>
        <v>Завантажити сертифікат</v>
      </c>
    </row>
    <row r="431" spans="1:7" x14ac:dyDescent="0.3">
      <c r="A431" s="2">
        <v>430</v>
      </c>
      <c r="B431" s="2" t="s">
        <v>1512</v>
      </c>
      <c r="C431" s="2" t="s">
        <v>1508</v>
      </c>
      <c r="D431" s="2" t="s">
        <v>1509</v>
      </c>
      <c r="E431" s="2" t="s">
        <v>1513</v>
      </c>
      <c r="F431" s="2" t="s">
        <v>1514</v>
      </c>
      <c r="G431" s="2" t="str">
        <f>HYPERLINK("https://talan.bank.gov.ua/get-user-certificate/RV8DCGlFdXpR_1WrLIZK","Завантажити сертифікат")</f>
        <v>Завантажити сертифікат</v>
      </c>
    </row>
    <row r="432" spans="1:7" ht="28.8" x14ac:dyDescent="0.3">
      <c r="A432" s="2">
        <v>431</v>
      </c>
      <c r="B432" s="2" t="s">
        <v>1515</v>
      </c>
      <c r="C432" s="2" t="s">
        <v>1516</v>
      </c>
      <c r="D432" s="2" t="s">
        <v>1517</v>
      </c>
      <c r="E432" s="2" t="s">
        <v>1518</v>
      </c>
      <c r="F432" s="2" t="s">
        <v>1519</v>
      </c>
      <c r="G432" s="2" t="str">
        <f>HYPERLINK("https://talan.bank.gov.ua/get-user-certificate/RV8DCJ-wTPOdtVl_G2S4","Завантажити сертифікат")</f>
        <v>Завантажити сертифікат</v>
      </c>
    </row>
    <row r="433" spans="1:7" ht="28.8" x14ac:dyDescent="0.3">
      <c r="A433" s="2">
        <v>432</v>
      </c>
      <c r="B433" s="2" t="s">
        <v>1520</v>
      </c>
      <c r="C433" s="2" t="s">
        <v>1521</v>
      </c>
      <c r="D433" s="2" t="s">
        <v>1517</v>
      </c>
      <c r="E433" s="2" t="s">
        <v>1522</v>
      </c>
      <c r="F433" s="2" t="s">
        <v>1523</v>
      </c>
      <c r="G433" s="2" t="str">
        <f>HYPERLINK("https://talan.bank.gov.ua/get-user-certificate/RV8DCfuF2IvOti711et5","Завантажити сертифікат")</f>
        <v>Завантажити сертифікат</v>
      </c>
    </row>
    <row r="434" spans="1:7" ht="28.8" x14ac:dyDescent="0.3">
      <c r="A434" s="2">
        <v>433</v>
      </c>
      <c r="B434" s="2" t="s">
        <v>1524</v>
      </c>
      <c r="C434" s="2" t="s">
        <v>1521</v>
      </c>
      <c r="D434" s="2" t="s">
        <v>1517</v>
      </c>
      <c r="E434" s="2" t="s">
        <v>1525</v>
      </c>
      <c r="F434" s="2" t="s">
        <v>1526</v>
      </c>
      <c r="G434" s="2" t="str">
        <f>HYPERLINK("https://talan.bank.gov.ua/get-user-certificate/RV8DCiI_S-nbBy5DpfBS","Завантажити сертифікат")</f>
        <v>Завантажити сертифікат</v>
      </c>
    </row>
    <row r="435" spans="1:7" ht="28.8" x14ac:dyDescent="0.3">
      <c r="A435" s="2">
        <v>434</v>
      </c>
      <c r="B435" s="2" t="s">
        <v>1527</v>
      </c>
      <c r="C435" s="2" t="s">
        <v>1528</v>
      </c>
      <c r="D435" s="2" t="s">
        <v>1517</v>
      </c>
      <c r="E435" s="2" t="s">
        <v>1529</v>
      </c>
      <c r="F435" s="2" t="s">
        <v>1530</v>
      </c>
      <c r="G435" s="2" t="str">
        <f>HYPERLINK("https://talan.bank.gov.ua/get-user-certificate/RV8DC8CY6FAvjoccy3tb","Завантажити сертифікат")</f>
        <v>Завантажити сертифікат</v>
      </c>
    </row>
    <row r="436" spans="1:7" ht="28.8" x14ac:dyDescent="0.3">
      <c r="A436" s="2">
        <v>435</v>
      </c>
      <c r="B436" s="2" t="s">
        <v>1531</v>
      </c>
      <c r="C436" s="2" t="s">
        <v>1532</v>
      </c>
      <c r="D436" s="2" t="s">
        <v>1517</v>
      </c>
      <c r="E436" s="2" t="s">
        <v>1533</v>
      </c>
      <c r="F436" s="2" t="s">
        <v>1534</v>
      </c>
      <c r="G436" s="2" t="str">
        <f>HYPERLINK("https://talan.bank.gov.ua/get-user-certificate/RV8DC6I0DO7xGjmsW5be","Завантажити сертифікат")</f>
        <v>Завантажити сертифікат</v>
      </c>
    </row>
    <row r="437" spans="1:7" ht="28.8" x14ac:dyDescent="0.3">
      <c r="A437" s="2">
        <v>436</v>
      </c>
      <c r="B437" s="2" t="s">
        <v>1535</v>
      </c>
      <c r="C437" s="2" t="s">
        <v>1536</v>
      </c>
      <c r="D437" s="2" t="s">
        <v>1517</v>
      </c>
      <c r="E437" s="2" t="s">
        <v>1537</v>
      </c>
      <c r="F437" s="2" t="s">
        <v>1538</v>
      </c>
      <c r="G437" s="2" t="str">
        <f>HYPERLINK("https://talan.bank.gov.ua/get-user-certificate/RV8DCG-Inaxl7LvXp2vW","Завантажити сертифікат")</f>
        <v>Завантажити сертифікат</v>
      </c>
    </row>
    <row r="438" spans="1:7" ht="28.8" x14ac:dyDescent="0.3">
      <c r="A438" s="2">
        <v>437</v>
      </c>
      <c r="B438" s="2" t="s">
        <v>1539</v>
      </c>
      <c r="C438" s="2" t="s">
        <v>1532</v>
      </c>
      <c r="D438" s="2" t="s">
        <v>1517</v>
      </c>
      <c r="E438" s="2" t="s">
        <v>1540</v>
      </c>
      <c r="F438" s="2" t="s">
        <v>1541</v>
      </c>
      <c r="G438" s="2" t="str">
        <f>HYPERLINK("https://talan.bank.gov.ua/get-user-certificate/RV8DCivIE_5iP7aiqFN0","Завантажити сертифікат")</f>
        <v>Завантажити сертифікат</v>
      </c>
    </row>
    <row r="439" spans="1:7" ht="28.8" x14ac:dyDescent="0.3">
      <c r="A439" s="2">
        <v>438</v>
      </c>
      <c r="B439" s="2" t="s">
        <v>1542</v>
      </c>
      <c r="C439" s="2" t="s">
        <v>1543</v>
      </c>
      <c r="D439" s="2" t="s">
        <v>1517</v>
      </c>
      <c r="E439" s="2" t="s">
        <v>1544</v>
      </c>
      <c r="F439" s="2" t="s">
        <v>1545</v>
      </c>
      <c r="G439" s="2" t="str">
        <f>HYPERLINK("https://talan.bank.gov.ua/get-user-certificate/RV8DCMvv0T9wn4YAbnB5","Завантажити сертифікат")</f>
        <v>Завантажити сертифікат</v>
      </c>
    </row>
    <row r="440" spans="1:7" ht="28.8" x14ac:dyDescent="0.3">
      <c r="A440" s="2">
        <v>439</v>
      </c>
      <c r="B440" s="2" t="s">
        <v>1546</v>
      </c>
      <c r="C440" s="2" t="s">
        <v>1543</v>
      </c>
      <c r="D440" s="2" t="s">
        <v>1517</v>
      </c>
      <c r="E440" s="2" t="s">
        <v>1547</v>
      </c>
      <c r="F440" s="2" t="s">
        <v>1548</v>
      </c>
      <c r="G440" s="2" t="str">
        <f>HYPERLINK("https://talan.bank.gov.ua/get-user-certificate/RV8DC8Lsk7cZXfEfscb8","Завантажити сертифікат")</f>
        <v>Завантажити сертифікат</v>
      </c>
    </row>
    <row r="441" spans="1:7" ht="28.8" x14ac:dyDescent="0.3">
      <c r="A441" s="2">
        <v>440</v>
      </c>
      <c r="B441" s="2" t="s">
        <v>1549</v>
      </c>
      <c r="C441" s="2" t="s">
        <v>1536</v>
      </c>
      <c r="D441" s="2" t="s">
        <v>1517</v>
      </c>
      <c r="E441" s="2" t="s">
        <v>1550</v>
      </c>
      <c r="F441" s="2" t="s">
        <v>1551</v>
      </c>
      <c r="G441" s="2" t="str">
        <f>HYPERLINK("https://talan.bank.gov.ua/get-user-certificate/RV8DCo_fwzFoP31PS8Bv","Завантажити сертифікат")</f>
        <v>Завантажити сертифікат</v>
      </c>
    </row>
    <row r="442" spans="1:7" ht="28.8" x14ac:dyDescent="0.3">
      <c r="A442" s="2">
        <v>441</v>
      </c>
      <c r="B442" s="2" t="s">
        <v>1552</v>
      </c>
      <c r="C442" s="2" t="s">
        <v>1536</v>
      </c>
      <c r="D442" s="2" t="s">
        <v>1517</v>
      </c>
      <c r="E442" s="2" t="s">
        <v>1553</v>
      </c>
      <c r="F442" s="2" t="s">
        <v>1554</v>
      </c>
      <c r="G442" s="2" t="str">
        <f>HYPERLINK("https://talan.bank.gov.ua/get-user-certificate/RV8DCdeaK37krbr7J3qx","Завантажити сертифікат")</f>
        <v>Завантажити сертифікат</v>
      </c>
    </row>
    <row r="443" spans="1:7" ht="28.8" x14ac:dyDescent="0.3">
      <c r="A443" s="2">
        <v>442</v>
      </c>
      <c r="B443" s="2" t="s">
        <v>1555</v>
      </c>
      <c r="C443" s="2" t="s">
        <v>1556</v>
      </c>
      <c r="D443" s="2" t="s">
        <v>1517</v>
      </c>
      <c r="E443" s="2" t="s">
        <v>1557</v>
      </c>
      <c r="F443" s="2" t="s">
        <v>1558</v>
      </c>
      <c r="G443" s="2" t="str">
        <f>HYPERLINK("https://talan.bank.gov.ua/get-user-certificate/RV8DCop7PjUzcOti0glD","Завантажити сертифікат")</f>
        <v>Завантажити сертифікат</v>
      </c>
    </row>
    <row r="444" spans="1:7" ht="28.8" x14ac:dyDescent="0.3">
      <c r="A444" s="2">
        <v>443</v>
      </c>
      <c r="B444" s="2" t="s">
        <v>1559</v>
      </c>
      <c r="C444" s="2" t="s">
        <v>1556</v>
      </c>
      <c r="D444" s="2" t="s">
        <v>1517</v>
      </c>
      <c r="E444" s="2" t="s">
        <v>1560</v>
      </c>
      <c r="F444" s="2" t="s">
        <v>1561</v>
      </c>
      <c r="G444" s="2" t="str">
        <f>HYPERLINK("https://talan.bank.gov.ua/get-user-certificate/RV8DCdCAPBDPM4q4hCZn","Завантажити сертифікат")</f>
        <v>Завантажити сертифікат</v>
      </c>
    </row>
    <row r="445" spans="1:7" x14ac:dyDescent="0.3">
      <c r="A445" s="2">
        <v>444</v>
      </c>
      <c r="B445" s="2" t="s">
        <v>1562</v>
      </c>
      <c r="C445" s="2" t="s">
        <v>1563</v>
      </c>
      <c r="D445" s="2" t="s">
        <v>1564</v>
      </c>
      <c r="E445" s="2" t="s">
        <v>1565</v>
      </c>
      <c r="F445" s="2" t="s">
        <v>1566</v>
      </c>
      <c r="G445" s="2" t="str">
        <f>HYPERLINK("https://talan.bank.gov.ua/get-user-certificate/RV8DC1z5l2snUASezY-e","Завантажити сертифікат")</f>
        <v>Завантажити сертифікат</v>
      </c>
    </row>
    <row r="446" spans="1:7" ht="28.8" x14ac:dyDescent="0.3">
      <c r="A446" s="2">
        <v>445</v>
      </c>
      <c r="B446" s="2" t="s">
        <v>1567</v>
      </c>
      <c r="C446" s="2" t="s">
        <v>1568</v>
      </c>
      <c r="D446" s="2" t="s">
        <v>1564</v>
      </c>
      <c r="E446" s="2" t="s">
        <v>1569</v>
      </c>
      <c r="F446" s="2" t="s">
        <v>1570</v>
      </c>
      <c r="G446" s="2" t="str">
        <f>HYPERLINK("https://talan.bank.gov.ua/get-user-certificate/RV8DCMqM0y2ElkHi46Ad","Завантажити сертифікат")</f>
        <v>Завантажити сертифікат</v>
      </c>
    </row>
    <row r="447" spans="1:7" x14ac:dyDescent="0.3">
      <c r="A447" s="2">
        <v>446</v>
      </c>
      <c r="B447" s="2" t="s">
        <v>1571</v>
      </c>
      <c r="C447" s="2" t="s">
        <v>1568</v>
      </c>
      <c r="D447" s="2" t="s">
        <v>1564</v>
      </c>
      <c r="E447" s="2" t="s">
        <v>1572</v>
      </c>
      <c r="F447" s="2" t="s">
        <v>1573</v>
      </c>
      <c r="G447" s="2" t="str">
        <f>HYPERLINK("https://talan.bank.gov.ua/get-user-certificate/RV8DCrckhZYI--0D90z0","Завантажити сертифікат")</f>
        <v>Завантажити сертифікат</v>
      </c>
    </row>
    <row r="448" spans="1:7" ht="43.2" x14ac:dyDescent="0.3">
      <c r="A448" s="2">
        <v>447</v>
      </c>
      <c r="B448" s="4" t="s">
        <v>1574</v>
      </c>
      <c r="C448" s="4" t="s">
        <v>1575</v>
      </c>
      <c r="D448" s="4" t="s">
        <v>5765</v>
      </c>
      <c r="E448" s="4" t="s">
        <v>1576</v>
      </c>
      <c r="F448" s="4" t="s">
        <v>1577</v>
      </c>
      <c r="G448" s="4" t="str">
        <f>HYPERLINK("https://talan.bank.gov.ua/get-user-certificate/NcfjedP81wqN9J4gqOLM","Завантажити сертифікат")</f>
        <v>Завантажити сертифікат</v>
      </c>
    </row>
    <row r="449" spans="1:7" ht="43.2" x14ac:dyDescent="0.3">
      <c r="A449" s="2">
        <v>448</v>
      </c>
      <c r="B449" s="2" t="s">
        <v>1578</v>
      </c>
      <c r="C449" s="2" t="s">
        <v>1579</v>
      </c>
      <c r="D449" s="2" t="s">
        <v>1580</v>
      </c>
      <c r="E449" s="2" t="s">
        <v>1581</v>
      </c>
      <c r="F449" s="2" t="s">
        <v>1582</v>
      </c>
      <c r="G449" s="2" t="str">
        <f>HYPERLINK("https://talan.bank.gov.ua/get-user-certificate/RV8DCvAYZKQ22hv-Vati","Завантажити сертифікат")</f>
        <v>Завантажити сертифікат</v>
      </c>
    </row>
    <row r="450" spans="1:7" ht="43.2" x14ac:dyDescent="0.3">
      <c r="A450" s="2">
        <v>449</v>
      </c>
      <c r="B450" s="2" t="s">
        <v>1583</v>
      </c>
      <c r="C450" s="2" t="s">
        <v>1579</v>
      </c>
      <c r="D450" s="2" t="s">
        <v>1580</v>
      </c>
      <c r="E450" s="2" t="s">
        <v>1584</v>
      </c>
      <c r="F450" s="2" t="s">
        <v>1585</v>
      </c>
      <c r="G450" s="2" t="str">
        <f>HYPERLINK("https://talan.bank.gov.ua/get-user-certificate/RV8DCfDesls-Dn7XjdYC","Завантажити сертифікат")</f>
        <v>Завантажити сертифікат</v>
      </c>
    </row>
    <row r="451" spans="1:7" ht="28.8" x14ac:dyDescent="0.3">
      <c r="A451" s="2">
        <v>450</v>
      </c>
      <c r="B451" s="2" t="s">
        <v>1586</v>
      </c>
      <c r="C451" s="2" t="s">
        <v>1587</v>
      </c>
      <c r="D451" s="2" t="s">
        <v>1588</v>
      </c>
      <c r="E451" s="2" t="s">
        <v>1589</v>
      </c>
      <c r="F451" s="2" t="s">
        <v>1590</v>
      </c>
      <c r="G451" s="2" t="str">
        <f>HYPERLINK("https://talan.bank.gov.ua/get-user-certificate/RV8DCwEhEbHoMyhBKNtZ","Завантажити сертифікат")</f>
        <v>Завантажити сертифікат</v>
      </c>
    </row>
    <row r="452" spans="1:7" ht="28.8" x14ac:dyDescent="0.3">
      <c r="A452" s="2">
        <v>451</v>
      </c>
      <c r="B452" s="2" t="s">
        <v>1591</v>
      </c>
      <c r="C452" s="2" t="s">
        <v>1587</v>
      </c>
      <c r="D452" s="2" t="s">
        <v>1588</v>
      </c>
      <c r="E452" s="2" t="s">
        <v>1592</v>
      </c>
      <c r="F452" s="2" t="s">
        <v>1593</v>
      </c>
      <c r="G452" s="2" t="str">
        <f>HYPERLINK("https://talan.bank.gov.ua/get-user-certificate/RV8DCvLVZtcWT2lnYWtO","Завантажити сертифікат")</f>
        <v>Завантажити сертифікат</v>
      </c>
    </row>
    <row r="453" spans="1:7" ht="28.8" x14ac:dyDescent="0.3">
      <c r="A453" s="2">
        <v>452</v>
      </c>
      <c r="B453" s="2" t="s">
        <v>1594</v>
      </c>
      <c r="C453" s="2" t="s">
        <v>1587</v>
      </c>
      <c r="D453" s="2" t="s">
        <v>1588</v>
      </c>
      <c r="E453" s="2" t="s">
        <v>1595</v>
      </c>
      <c r="F453" s="2" t="s">
        <v>1596</v>
      </c>
      <c r="G453" s="2" t="str">
        <f>HYPERLINK("https://talan.bank.gov.ua/get-user-certificate/RV8DCWzsZWA0hIubvcrg","Завантажити сертифікат")</f>
        <v>Завантажити сертифікат</v>
      </c>
    </row>
    <row r="454" spans="1:7" ht="28.8" x14ac:dyDescent="0.3">
      <c r="A454" s="2">
        <v>453</v>
      </c>
      <c r="B454" s="2" t="s">
        <v>1597</v>
      </c>
      <c r="C454" s="2" t="s">
        <v>1598</v>
      </c>
      <c r="D454" s="2" t="s">
        <v>1599</v>
      </c>
      <c r="E454" s="2" t="s">
        <v>1600</v>
      </c>
      <c r="F454" s="2" t="s">
        <v>1601</v>
      </c>
      <c r="G454" s="2" t="str">
        <f>HYPERLINK("https://talan.bank.gov.ua/get-user-certificate/RV8DChmIP2IzUCyIMbpr","Завантажити сертифікат")</f>
        <v>Завантажити сертифікат</v>
      </c>
    </row>
    <row r="455" spans="1:7" ht="28.8" x14ac:dyDescent="0.3">
      <c r="A455" s="2">
        <v>454</v>
      </c>
      <c r="B455" s="2" t="s">
        <v>1602</v>
      </c>
      <c r="C455" s="2" t="s">
        <v>1598</v>
      </c>
      <c r="D455" s="2" t="s">
        <v>1599</v>
      </c>
      <c r="E455" s="2" t="s">
        <v>1603</v>
      </c>
      <c r="F455" s="2" t="s">
        <v>1604</v>
      </c>
      <c r="G455" s="2" t="str">
        <f>HYPERLINK("https://talan.bank.gov.ua/get-user-certificate/RV8DCpOL60bHrHqbks5A","Завантажити сертифікат")</f>
        <v>Завантажити сертифікат</v>
      </c>
    </row>
    <row r="456" spans="1:7" ht="28.8" x14ac:dyDescent="0.3">
      <c r="A456" s="2">
        <v>455</v>
      </c>
      <c r="B456" s="2" t="s">
        <v>1605</v>
      </c>
      <c r="C456" s="2" t="s">
        <v>1598</v>
      </c>
      <c r="D456" s="2" t="s">
        <v>1599</v>
      </c>
      <c r="E456" s="2" t="s">
        <v>1606</v>
      </c>
      <c r="F456" s="2" t="s">
        <v>1607</v>
      </c>
      <c r="G456" s="2" t="str">
        <f>HYPERLINK("https://talan.bank.gov.ua/get-user-certificate/RV8DCMKlcOaYHG7kLpGA","Завантажити сертифікат")</f>
        <v>Завантажити сертифікат</v>
      </c>
    </row>
    <row r="457" spans="1:7" ht="28.8" x14ac:dyDescent="0.3">
      <c r="A457" s="2">
        <v>456</v>
      </c>
      <c r="B457" s="2" t="s">
        <v>1608</v>
      </c>
      <c r="C457" s="2" t="s">
        <v>1598</v>
      </c>
      <c r="D457" s="2" t="s">
        <v>1599</v>
      </c>
      <c r="E457" s="2" t="s">
        <v>1609</v>
      </c>
      <c r="F457" s="2" t="s">
        <v>1610</v>
      </c>
      <c r="G457" s="2" t="str">
        <f>HYPERLINK("https://talan.bank.gov.ua/get-user-certificate/RV8DCUbLx8j5mbMuIVDI","Завантажити сертифікат")</f>
        <v>Завантажити сертифікат</v>
      </c>
    </row>
    <row r="458" spans="1:7" x14ac:dyDescent="0.3">
      <c r="A458" s="2">
        <v>457</v>
      </c>
      <c r="B458" s="2" t="s">
        <v>1611</v>
      </c>
      <c r="C458" s="2" t="s">
        <v>1612</v>
      </c>
      <c r="D458" s="2" t="s">
        <v>1613</v>
      </c>
      <c r="E458" s="2" t="s">
        <v>1614</v>
      </c>
      <c r="F458" s="2" t="s">
        <v>1615</v>
      </c>
      <c r="G458" s="2" t="str">
        <f>HYPERLINK("https://talan.bank.gov.ua/get-user-certificate/RV8DCGjuKVt_CLDvVWvj","Завантажити сертифікат")</f>
        <v>Завантажити сертифікат</v>
      </c>
    </row>
    <row r="459" spans="1:7" x14ac:dyDescent="0.3">
      <c r="A459" s="2">
        <v>458</v>
      </c>
      <c r="B459" s="2" t="s">
        <v>1616</v>
      </c>
      <c r="C459" s="2" t="s">
        <v>1612</v>
      </c>
      <c r="D459" s="2" t="s">
        <v>1613</v>
      </c>
      <c r="E459" s="2" t="s">
        <v>1617</v>
      </c>
      <c r="F459" s="2" t="s">
        <v>1618</v>
      </c>
      <c r="G459" s="2" t="str">
        <f>HYPERLINK("https://talan.bank.gov.ua/get-user-certificate/RV8DCc8c5N-C3MDt6yOr","Завантажити сертифікат")</f>
        <v>Завантажити сертифікат</v>
      </c>
    </row>
    <row r="460" spans="1:7" ht="28.8" x14ac:dyDescent="0.3">
      <c r="A460" s="2">
        <v>459</v>
      </c>
      <c r="B460" s="2" t="s">
        <v>1619</v>
      </c>
      <c r="C460" s="2" t="s">
        <v>1620</v>
      </c>
      <c r="D460" s="2" t="s">
        <v>1621</v>
      </c>
      <c r="E460" s="2" t="s">
        <v>1622</v>
      </c>
      <c r="F460" s="2" t="s">
        <v>1623</v>
      </c>
      <c r="G460" s="2" t="str">
        <f>HYPERLINK("https://talan.bank.gov.ua/get-user-certificate/RV8DCaea89ZR9AUhJQyi","Завантажити сертифікат")</f>
        <v>Завантажити сертифікат</v>
      </c>
    </row>
    <row r="461" spans="1:7" x14ac:dyDescent="0.3">
      <c r="A461" s="2">
        <v>460</v>
      </c>
      <c r="B461" s="2" t="s">
        <v>1624</v>
      </c>
      <c r="C461" s="2" t="s">
        <v>1625</v>
      </c>
      <c r="D461" s="2" t="s">
        <v>1626</v>
      </c>
      <c r="E461" s="2" t="s">
        <v>1627</v>
      </c>
      <c r="F461" s="2" t="s">
        <v>1628</v>
      </c>
      <c r="G461" s="2" t="str">
        <f>HYPERLINK("https://talan.bank.gov.ua/get-user-certificate/RV8DCbYpw7zcmkYghw6b","Завантажити сертифікат")</f>
        <v>Завантажити сертифікат</v>
      </c>
    </row>
    <row r="462" spans="1:7" ht="28.8" x14ac:dyDescent="0.3">
      <c r="A462" s="2">
        <v>461</v>
      </c>
      <c r="B462" s="2" t="s">
        <v>1629</v>
      </c>
      <c r="C462" s="2" t="s">
        <v>1630</v>
      </c>
      <c r="D462" s="2" t="s">
        <v>1631</v>
      </c>
      <c r="E462" s="2" t="s">
        <v>1632</v>
      </c>
      <c r="F462" s="2" t="s">
        <v>1633</v>
      </c>
      <c r="G462" s="2" t="str">
        <f>HYPERLINK("https://talan.bank.gov.ua/get-user-certificate/RV8DCqaA5Sdil7GND1n1","Завантажити сертифікат")</f>
        <v>Завантажити сертифікат</v>
      </c>
    </row>
    <row r="463" spans="1:7" ht="28.8" x14ac:dyDescent="0.3">
      <c r="A463" s="2">
        <v>462</v>
      </c>
      <c r="B463" s="2" t="s">
        <v>1634</v>
      </c>
      <c r="C463" s="2" t="s">
        <v>1630</v>
      </c>
      <c r="D463" s="2" t="s">
        <v>1631</v>
      </c>
      <c r="E463" s="2" t="s">
        <v>1635</v>
      </c>
      <c r="G463" s="2" t="str">
        <f>HYPERLINK("https://talan.bank.gov.ua/get-user-certificate/RV8DC7-Wxfn9Ru9Upbk7","Завантажити сертифікат")</f>
        <v>Завантажити сертифікат</v>
      </c>
    </row>
    <row r="464" spans="1:7" ht="28.8" x14ac:dyDescent="0.3">
      <c r="A464" s="2">
        <v>463</v>
      </c>
      <c r="B464" s="2" t="s">
        <v>1636</v>
      </c>
      <c r="C464" s="2" t="s">
        <v>1637</v>
      </c>
      <c r="D464" s="2" t="s">
        <v>1638</v>
      </c>
      <c r="E464" s="2" t="s">
        <v>1639</v>
      </c>
      <c r="F464" s="2" t="s">
        <v>1640</v>
      </c>
      <c r="G464" s="2" t="str">
        <f>HYPERLINK("https://talan.bank.gov.ua/get-user-certificate/RV8DC-TQw9a9bGK1Y13S","Завантажити сертифікат")</f>
        <v>Завантажити сертифікат</v>
      </c>
    </row>
    <row r="465" spans="1:7" ht="28.8" x14ac:dyDescent="0.3">
      <c r="A465" s="2">
        <v>464</v>
      </c>
      <c r="B465" s="2" t="s">
        <v>1641</v>
      </c>
      <c r="C465" s="2" t="s">
        <v>1637</v>
      </c>
      <c r="D465" s="2" t="s">
        <v>1638</v>
      </c>
      <c r="E465" s="2" t="s">
        <v>1642</v>
      </c>
      <c r="F465" s="2" t="s">
        <v>1643</v>
      </c>
      <c r="G465" s="2" t="str">
        <f>HYPERLINK("https://talan.bank.gov.ua/get-user-certificate/RV8DCCAR62hjGISMVI0d","Завантажити сертифікат")</f>
        <v>Завантажити сертифікат</v>
      </c>
    </row>
    <row r="466" spans="1:7" ht="28.8" x14ac:dyDescent="0.3">
      <c r="A466" s="2">
        <v>465</v>
      </c>
      <c r="B466" s="2" t="s">
        <v>1644</v>
      </c>
      <c r="C466" s="2" t="s">
        <v>1637</v>
      </c>
      <c r="D466" s="2" t="s">
        <v>1638</v>
      </c>
      <c r="E466" s="2" t="s">
        <v>1645</v>
      </c>
      <c r="F466" s="2" t="s">
        <v>1646</v>
      </c>
      <c r="G466" s="2" t="str">
        <f>HYPERLINK("https://talan.bank.gov.ua/get-user-certificate/RV8DCXECUtPwq8JSQty1","Завантажити сертифікат")</f>
        <v>Завантажити сертифікат</v>
      </c>
    </row>
    <row r="467" spans="1:7" ht="28.8" x14ac:dyDescent="0.3">
      <c r="A467" s="2">
        <v>466</v>
      </c>
      <c r="B467" s="2" t="s">
        <v>1647</v>
      </c>
      <c r="C467" s="2" t="s">
        <v>1637</v>
      </c>
      <c r="D467" s="2" t="s">
        <v>1638</v>
      </c>
      <c r="E467" s="2" t="s">
        <v>1648</v>
      </c>
      <c r="F467" s="2" t="s">
        <v>1649</v>
      </c>
      <c r="G467" s="2" t="str">
        <f>HYPERLINK("https://talan.bank.gov.ua/get-user-certificate/RV8DCjL9yvO6m-6zkHwP","Завантажити сертифікат")</f>
        <v>Завантажити сертифікат</v>
      </c>
    </row>
    <row r="468" spans="1:7" ht="28.8" x14ac:dyDescent="0.3">
      <c r="A468" s="2">
        <v>467</v>
      </c>
      <c r="B468" s="2" t="s">
        <v>1650</v>
      </c>
      <c r="C468" s="2" t="s">
        <v>1637</v>
      </c>
      <c r="D468" s="2" t="s">
        <v>1638</v>
      </c>
      <c r="E468" s="2" t="s">
        <v>1651</v>
      </c>
      <c r="F468" s="2" t="s">
        <v>1652</v>
      </c>
      <c r="G468" s="2" t="str">
        <f>HYPERLINK("https://talan.bank.gov.ua/get-user-certificate/RV8DC6UFlssv4VJ6qgJX","Завантажити сертифікат")</f>
        <v>Завантажити сертифікат</v>
      </c>
    </row>
    <row r="469" spans="1:7" ht="28.8" x14ac:dyDescent="0.3">
      <c r="A469" s="2">
        <v>468</v>
      </c>
      <c r="B469" s="2" t="s">
        <v>1653</v>
      </c>
      <c r="C469" s="2" t="s">
        <v>1637</v>
      </c>
      <c r="D469" s="2" t="s">
        <v>1638</v>
      </c>
      <c r="E469" s="2" t="s">
        <v>1654</v>
      </c>
      <c r="F469" s="2" t="s">
        <v>1655</v>
      </c>
      <c r="G469" s="2" t="str">
        <f>HYPERLINK("https://talan.bank.gov.ua/get-user-certificate/RV8DC8r45A7AAcRUiHlE","Завантажити сертифікат")</f>
        <v>Завантажити сертифікат</v>
      </c>
    </row>
    <row r="470" spans="1:7" ht="28.8" x14ac:dyDescent="0.3">
      <c r="A470" s="2">
        <v>469</v>
      </c>
      <c r="B470" s="2" t="s">
        <v>1656</v>
      </c>
      <c r="C470" s="2" t="s">
        <v>1657</v>
      </c>
      <c r="D470" s="2" t="s">
        <v>1638</v>
      </c>
      <c r="E470" s="2" t="s">
        <v>1658</v>
      </c>
      <c r="F470" s="2" t="s">
        <v>1659</v>
      </c>
      <c r="G470" s="2" t="str">
        <f>HYPERLINK("https://talan.bank.gov.ua/get-user-certificate/RV8DCuDst-02b9K1aMjU","Завантажити сертифікат")</f>
        <v>Завантажити сертифікат</v>
      </c>
    </row>
    <row r="471" spans="1:7" ht="28.8" x14ac:dyDescent="0.3">
      <c r="A471" s="2">
        <v>470</v>
      </c>
      <c r="B471" s="2" t="s">
        <v>1660</v>
      </c>
      <c r="C471" s="2" t="s">
        <v>1661</v>
      </c>
      <c r="D471" s="2" t="s">
        <v>1638</v>
      </c>
      <c r="E471" s="2" t="s">
        <v>1662</v>
      </c>
      <c r="F471" s="2" t="s">
        <v>1663</v>
      </c>
      <c r="G471" s="2" t="str">
        <f>HYPERLINK("https://talan.bank.gov.ua/get-user-certificate/RV8DCJPFSqDztmNngC-S","Завантажити сертифікат")</f>
        <v>Завантажити сертифікат</v>
      </c>
    </row>
    <row r="472" spans="1:7" ht="28.8" x14ac:dyDescent="0.3">
      <c r="A472" s="2">
        <v>471</v>
      </c>
      <c r="B472" s="2" t="s">
        <v>1664</v>
      </c>
      <c r="C472" s="2" t="s">
        <v>1657</v>
      </c>
      <c r="D472" s="2" t="s">
        <v>1638</v>
      </c>
      <c r="E472" s="2" t="s">
        <v>1665</v>
      </c>
      <c r="F472" s="2" t="s">
        <v>1666</v>
      </c>
      <c r="G472" s="2" t="str">
        <f>HYPERLINK("https://talan.bank.gov.ua/get-user-certificate/RV8DC5Dsc2cTw8Ny5LUG","Завантажити сертифікат")</f>
        <v>Завантажити сертифікат</v>
      </c>
    </row>
    <row r="473" spans="1:7" ht="28.8" x14ac:dyDescent="0.3">
      <c r="A473" s="2">
        <v>472</v>
      </c>
      <c r="B473" s="2" t="s">
        <v>1667</v>
      </c>
      <c r="C473" s="2" t="s">
        <v>1661</v>
      </c>
      <c r="D473" s="2" t="s">
        <v>1638</v>
      </c>
      <c r="E473" s="2" t="s">
        <v>1668</v>
      </c>
      <c r="F473" s="2" t="s">
        <v>1669</v>
      </c>
      <c r="G473" s="2" t="str">
        <f>HYPERLINK("https://talan.bank.gov.ua/get-user-certificate/RV8DCrP8Lx8UyIWdVuce","Завантажити сертифікат")</f>
        <v>Завантажити сертифікат</v>
      </c>
    </row>
    <row r="474" spans="1:7" ht="28.8" x14ac:dyDescent="0.3">
      <c r="A474" s="2">
        <v>473</v>
      </c>
      <c r="B474" s="2" t="s">
        <v>1670</v>
      </c>
      <c r="C474" s="2" t="s">
        <v>1671</v>
      </c>
      <c r="D474" s="2" t="s">
        <v>1672</v>
      </c>
      <c r="E474" s="2" t="s">
        <v>1673</v>
      </c>
      <c r="F474" s="2" t="s">
        <v>1674</v>
      </c>
      <c r="G474" s="2" t="str">
        <f>HYPERLINK("https://talan.bank.gov.ua/get-user-certificate/RV8DCL9SZzLwx67ibgpI","Завантажити сертифікат")</f>
        <v>Завантажити сертифікат</v>
      </c>
    </row>
    <row r="475" spans="1:7" ht="28.8" x14ac:dyDescent="0.3">
      <c r="A475" s="2">
        <v>474</v>
      </c>
      <c r="B475" s="2" t="s">
        <v>1675</v>
      </c>
      <c r="C475" s="2" t="s">
        <v>1671</v>
      </c>
      <c r="D475" s="2" t="s">
        <v>1672</v>
      </c>
      <c r="E475" s="2" t="s">
        <v>1676</v>
      </c>
      <c r="F475" s="2" t="s">
        <v>1677</v>
      </c>
      <c r="G475" s="2" t="str">
        <f>HYPERLINK("https://talan.bank.gov.ua/get-user-certificate/RV8DCd4jQsOgqRV52quP","Завантажити сертифікат")</f>
        <v>Завантажити сертифікат</v>
      </c>
    </row>
    <row r="476" spans="1:7" ht="28.8" x14ac:dyDescent="0.3">
      <c r="A476" s="2">
        <v>475</v>
      </c>
      <c r="B476" s="2" t="s">
        <v>1678</v>
      </c>
      <c r="C476" s="2" t="s">
        <v>1671</v>
      </c>
      <c r="D476" s="2" t="s">
        <v>1672</v>
      </c>
      <c r="E476" s="2" t="s">
        <v>1679</v>
      </c>
      <c r="F476" s="2" t="s">
        <v>1680</v>
      </c>
      <c r="G476" s="2" t="str">
        <f>HYPERLINK("https://talan.bank.gov.ua/get-user-certificate/RV8DCdboJqGhACtGEoSn","Завантажити сертифікат")</f>
        <v>Завантажити сертифікат</v>
      </c>
    </row>
    <row r="477" spans="1:7" ht="28.8" x14ac:dyDescent="0.3">
      <c r="A477" s="2">
        <v>476</v>
      </c>
      <c r="B477" s="2" t="s">
        <v>1681</v>
      </c>
      <c r="C477" s="2" t="s">
        <v>1671</v>
      </c>
      <c r="D477" s="2" t="s">
        <v>1672</v>
      </c>
      <c r="E477" s="2" t="s">
        <v>1682</v>
      </c>
      <c r="F477" s="2" t="s">
        <v>1683</v>
      </c>
      <c r="G477" s="2" t="str">
        <f>HYPERLINK("https://talan.bank.gov.ua/get-user-certificate/RV8DC0SoeLTduh__hTeo","Завантажити сертифікат")</f>
        <v>Завантажити сертифікат</v>
      </c>
    </row>
    <row r="478" spans="1:7" ht="28.8" x14ac:dyDescent="0.3">
      <c r="A478" s="2">
        <v>477</v>
      </c>
      <c r="B478" s="2" t="s">
        <v>1684</v>
      </c>
      <c r="C478" s="2" t="s">
        <v>1671</v>
      </c>
      <c r="D478" s="2" t="s">
        <v>1672</v>
      </c>
      <c r="E478" s="2" t="s">
        <v>1685</v>
      </c>
      <c r="F478" s="2" t="s">
        <v>1686</v>
      </c>
      <c r="G478" s="2" t="str">
        <f>HYPERLINK("https://talan.bank.gov.ua/get-user-certificate/RV8DCCDBlIj-LcJB-MmM","Завантажити сертифікат")</f>
        <v>Завантажити сертифікат</v>
      </c>
    </row>
    <row r="479" spans="1:7" ht="28.8" x14ac:dyDescent="0.3">
      <c r="A479" s="2">
        <v>478</v>
      </c>
      <c r="B479" s="2" t="s">
        <v>1687</v>
      </c>
      <c r="C479" s="2" t="s">
        <v>1671</v>
      </c>
      <c r="D479" s="2" t="s">
        <v>1672</v>
      </c>
      <c r="E479" s="2" t="s">
        <v>1688</v>
      </c>
      <c r="F479" s="2" t="s">
        <v>1689</v>
      </c>
      <c r="G479" s="2" t="str">
        <f>HYPERLINK("https://talan.bank.gov.ua/get-user-certificate/RV8DC2e2xUbdRHbR2Ofu","Завантажити сертифікат")</f>
        <v>Завантажити сертифікат</v>
      </c>
    </row>
    <row r="480" spans="1:7" x14ac:dyDescent="0.3">
      <c r="A480" s="2">
        <v>479</v>
      </c>
      <c r="B480" s="2" t="s">
        <v>1690</v>
      </c>
      <c r="C480" s="2" t="s">
        <v>1691</v>
      </c>
      <c r="D480" s="2" t="s">
        <v>1692</v>
      </c>
      <c r="E480" s="2" t="s">
        <v>1693</v>
      </c>
      <c r="F480" s="2" t="s">
        <v>1694</v>
      </c>
      <c r="G480" s="2" t="str">
        <f>HYPERLINK("https://talan.bank.gov.ua/get-user-certificate/RV8DCtKTUwS7bNIkX1pX","Завантажити сертифікат")</f>
        <v>Завантажити сертифікат</v>
      </c>
    </row>
    <row r="481" spans="1:7" x14ac:dyDescent="0.3">
      <c r="A481" s="2">
        <v>480</v>
      </c>
      <c r="B481" s="2" t="s">
        <v>1695</v>
      </c>
      <c r="C481" s="2" t="s">
        <v>1691</v>
      </c>
      <c r="D481" s="2" t="s">
        <v>1692</v>
      </c>
      <c r="E481" s="2" t="s">
        <v>1696</v>
      </c>
      <c r="F481" s="2" t="s">
        <v>1697</v>
      </c>
      <c r="G481" s="2" t="str">
        <f>HYPERLINK("https://talan.bank.gov.ua/get-user-certificate/RV8DCGcNq7b5HziKxJbU","Завантажити сертифікат")</f>
        <v>Завантажити сертифікат</v>
      </c>
    </row>
    <row r="482" spans="1:7" ht="28.8" x14ac:dyDescent="0.3">
      <c r="A482" s="2">
        <v>481</v>
      </c>
      <c r="B482" s="2" t="s">
        <v>1698</v>
      </c>
      <c r="C482" s="2" t="s">
        <v>1691</v>
      </c>
      <c r="D482" s="2" t="s">
        <v>1692</v>
      </c>
      <c r="E482" s="2" t="s">
        <v>1699</v>
      </c>
      <c r="F482" s="2" t="s">
        <v>1700</v>
      </c>
      <c r="G482" s="2" t="str">
        <f>HYPERLINK("https://talan.bank.gov.ua/get-user-certificate/RV8DCYT__yMzx6DfS6KA","Завантажити сертифікат")</f>
        <v>Завантажити сертифікат</v>
      </c>
    </row>
    <row r="483" spans="1:7" ht="28.8" x14ac:dyDescent="0.3">
      <c r="A483" s="2">
        <v>482</v>
      </c>
      <c r="B483" s="2" t="s">
        <v>1701</v>
      </c>
      <c r="C483" s="2" t="s">
        <v>1691</v>
      </c>
      <c r="D483" s="2" t="s">
        <v>1692</v>
      </c>
      <c r="E483" s="2" t="s">
        <v>1702</v>
      </c>
      <c r="F483" s="2" t="s">
        <v>1703</v>
      </c>
      <c r="G483" s="2" t="str">
        <f>HYPERLINK("https://talan.bank.gov.ua/get-user-certificate/RV8DC-tENp_4u72BTz9C","Завантажити сертифікат")</f>
        <v>Завантажити сертифікат</v>
      </c>
    </row>
    <row r="484" spans="1:7" ht="28.8" x14ac:dyDescent="0.3">
      <c r="A484" s="2">
        <v>483</v>
      </c>
      <c r="B484" s="2" t="s">
        <v>1704</v>
      </c>
      <c r="C484" s="2" t="s">
        <v>1705</v>
      </c>
      <c r="D484" s="2" t="s">
        <v>1706</v>
      </c>
      <c r="E484" s="2" t="s">
        <v>1707</v>
      </c>
      <c r="F484" s="2" t="s">
        <v>1708</v>
      </c>
      <c r="G484" s="2" t="str">
        <f>HYPERLINK("https://talan.bank.gov.ua/get-user-certificate/RV8DCsfmCU4hDPy5h0pc","Завантажити сертифікат")</f>
        <v>Завантажити сертифікат</v>
      </c>
    </row>
    <row r="485" spans="1:7" ht="28.8" x14ac:dyDescent="0.3">
      <c r="A485" s="2">
        <v>484</v>
      </c>
      <c r="B485" s="2" t="s">
        <v>1709</v>
      </c>
      <c r="C485" s="2" t="s">
        <v>1705</v>
      </c>
      <c r="D485" s="2" t="s">
        <v>1706</v>
      </c>
      <c r="E485" s="2" t="s">
        <v>1710</v>
      </c>
      <c r="F485" s="2" t="s">
        <v>1711</v>
      </c>
      <c r="G485" s="2" t="str">
        <f>HYPERLINK("https://talan.bank.gov.ua/get-user-certificate/RV8DCJN9GXmNqa4iv_eI","Завантажити сертифікат")</f>
        <v>Завантажити сертифікат</v>
      </c>
    </row>
    <row r="486" spans="1:7" x14ac:dyDescent="0.3">
      <c r="A486" s="2">
        <v>485</v>
      </c>
      <c r="B486" s="2" t="s">
        <v>1712</v>
      </c>
      <c r="C486" s="2" t="s">
        <v>1713</v>
      </c>
      <c r="D486" s="2" t="s">
        <v>1714</v>
      </c>
      <c r="E486" s="2" t="s">
        <v>1715</v>
      </c>
      <c r="F486" s="2" t="s">
        <v>1716</v>
      </c>
      <c r="G486" s="2" t="str">
        <f>HYPERLINK("https://talan.bank.gov.ua/get-user-certificate/RV8DCLfJQi83IxGWkCLZ","Завантажити сертифікат")</f>
        <v>Завантажити сертифікат</v>
      </c>
    </row>
    <row r="487" spans="1:7" x14ac:dyDescent="0.3">
      <c r="A487" s="2">
        <v>486</v>
      </c>
      <c r="B487" s="2" t="s">
        <v>1717</v>
      </c>
      <c r="C487" s="2" t="s">
        <v>1713</v>
      </c>
      <c r="D487" s="2" t="s">
        <v>1714</v>
      </c>
      <c r="E487" s="2" t="s">
        <v>1718</v>
      </c>
      <c r="F487" s="2" t="s">
        <v>1719</v>
      </c>
      <c r="G487" s="2" t="str">
        <f>HYPERLINK("https://talan.bank.gov.ua/get-user-certificate/RV8DCBV1T1OhvmDJZ2u_","Завантажити сертифікат")</f>
        <v>Завантажити сертифікат</v>
      </c>
    </row>
    <row r="488" spans="1:7" x14ac:dyDescent="0.3">
      <c r="A488" s="2">
        <v>487</v>
      </c>
      <c r="B488" s="2" t="s">
        <v>1720</v>
      </c>
      <c r="C488" s="2" t="s">
        <v>1713</v>
      </c>
      <c r="D488" s="2" t="s">
        <v>1714</v>
      </c>
      <c r="E488" s="2" t="s">
        <v>1721</v>
      </c>
      <c r="F488" s="2" t="s">
        <v>1722</v>
      </c>
      <c r="G488" s="2" t="str">
        <f>HYPERLINK("https://talan.bank.gov.ua/get-user-certificate/RV8DCpo85HtrzkSYwv0R","Завантажити сертифікат")</f>
        <v>Завантажити сертифікат</v>
      </c>
    </row>
    <row r="489" spans="1:7" x14ac:dyDescent="0.3">
      <c r="A489" s="2">
        <v>488</v>
      </c>
      <c r="B489" s="2" t="s">
        <v>1723</v>
      </c>
      <c r="C489" s="2" t="s">
        <v>1713</v>
      </c>
      <c r="D489" s="2" t="s">
        <v>1714</v>
      </c>
      <c r="E489" s="2" t="s">
        <v>1724</v>
      </c>
      <c r="F489" s="2" t="s">
        <v>1725</v>
      </c>
      <c r="G489" s="2" t="str">
        <f>HYPERLINK("https://talan.bank.gov.ua/get-user-certificate/RV8DCDSj7xdYlIq-3pEn","Завантажити сертифікат")</f>
        <v>Завантажити сертифікат</v>
      </c>
    </row>
    <row r="490" spans="1:7" ht="28.8" x14ac:dyDescent="0.3">
      <c r="A490" s="2">
        <v>489</v>
      </c>
      <c r="B490" s="2" t="s">
        <v>1726</v>
      </c>
      <c r="C490" s="2" t="s">
        <v>1713</v>
      </c>
      <c r="D490" s="2" t="s">
        <v>1714</v>
      </c>
      <c r="E490" s="2" t="s">
        <v>1727</v>
      </c>
      <c r="F490" s="2" t="s">
        <v>1728</v>
      </c>
      <c r="G490" s="2" t="str">
        <f>HYPERLINK("https://talan.bank.gov.ua/get-user-certificate/RV8DCe0GAiI7Wu1bcF1Q","Завантажити сертифікат")</f>
        <v>Завантажити сертифікат</v>
      </c>
    </row>
    <row r="491" spans="1:7" ht="28.8" x14ac:dyDescent="0.3">
      <c r="A491" s="2">
        <v>490</v>
      </c>
      <c r="B491" s="2" t="s">
        <v>1729</v>
      </c>
      <c r="C491" s="2" t="s">
        <v>1713</v>
      </c>
      <c r="D491" s="2" t="s">
        <v>1714</v>
      </c>
      <c r="E491" s="2" t="s">
        <v>1730</v>
      </c>
      <c r="F491" s="2" t="s">
        <v>1731</v>
      </c>
      <c r="G491" s="2" t="str">
        <f>HYPERLINK("https://talan.bank.gov.ua/get-user-certificate/RV8DCSKazZAKC6UggZay","Завантажити сертифікат")</f>
        <v>Завантажити сертифікат</v>
      </c>
    </row>
    <row r="492" spans="1:7" ht="28.8" x14ac:dyDescent="0.3">
      <c r="A492" s="2">
        <v>491</v>
      </c>
      <c r="B492" s="2" t="s">
        <v>1732</v>
      </c>
      <c r="C492" s="2" t="s">
        <v>1713</v>
      </c>
      <c r="D492" s="2" t="s">
        <v>1714</v>
      </c>
      <c r="E492" s="2" t="s">
        <v>1733</v>
      </c>
      <c r="F492" s="2" t="s">
        <v>1734</v>
      </c>
      <c r="G492" s="2" t="str">
        <f>HYPERLINK("https://talan.bank.gov.ua/get-user-certificate/RV8DCQEx0DMc72r1QGTI","Завантажити сертифікат")</f>
        <v>Завантажити сертифікат</v>
      </c>
    </row>
    <row r="493" spans="1:7" ht="28.8" x14ac:dyDescent="0.3">
      <c r="A493" s="2">
        <v>492</v>
      </c>
      <c r="B493" s="2" t="s">
        <v>1735</v>
      </c>
      <c r="C493" s="2" t="s">
        <v>1713</v>
      </c>
      <c r="D493" s="2" t="s">
        <v>1714</v>
      </c>
      <c r="E493" s="2" t="s">
        <v>1736</v>
      </c>
      <c r="F493" s="2" t="s">
        <v>1737</v>
      </c>
      <c r="G493" s="2" t="str">
        <f>HYPERLINK("https://talan.bank.gov.ua/get-user-certificate/RV8DCMVChO1ogZSuEYJm","Завантажити сертифікат")</f>
        <v>Завантажити сертифікат</v>
      </c>
    </row>
    <row r="494" spans="1:7" x14ac:dyDescent="0.3">
      <c r="A494" s="2">
        <v>493</v>
      </c>
      <c r="B494" s="2" t="s">
        <v>1738</v>
      </c>
      <c r="C494" s="2" t="s">
        <v>1713</v>
      </c>
      <c r="D494" s="2" t="s">
        <v>1714</v>
      </c>
      <c r="E494" s="2" t="s">
        <v>1739</v>
      </c>
      <c r="F494" s="2" t="s">
        <v>1740</v>
      </c>
      <c r="G494" s="2" t="str">
        <f>HYPERLINK("https://talan.bank.gov.ua/get-user-certificate/RV8DCAxA6CXYpu-8P1e1","Завантажити сертифікат")</f>
        <v>Завантажити сертифікат</v>
      </c>
    </row>
    <row r="495" spans="1:7" x14ac:dyDescent="0.3">
      <c r="A495" s="2">
        <v>494</v>
      </c>
      <c r="B495" s="2" t="s">
        <v>1741</v>
      </c>
      <c r="C495" s="2" t="s">
        <v>1713</v>
      </c>
      <c r="D495" s="2" t="s">
        <v>1714</v>
      </c>
      <c r="E495" s="2" t="s">
        <v>1742</v>
      </c>
      <c r="F495" s="2" t="s">
        <v>1743</v>
      </c>
      <c r="G495" s="2" t="str">
        <f>HYPERLINK("https://talan.bank.gov.ua/get-user-certificate/RV8DCwbR-lrwsTTBBjIK","Завантажити сертифікат")</f>
        <v>Завантажити сертифікат</v>
      </c>
    </row>
    <row r="496" spans="1:7" x14ac:dyDescent="0.3">
      <c r="A496" s="2">
        <v>495</v>
      </c>
      <c r="B496" s="2" t="s">
        <v>1744</v>
      </c>
      <c r="C496" s="2" t="s">
        <v>1713</v>
      </c>
      <c r="D496" s="2" t="s">
        <v>1714</v>
      </c>
      <c r="E496" s="2" t="s">
        <v>1745</v>
      </c>
      <c r="F496" s="2" t="s">
        <v>1746</v>
      </c>
      <c r="G496" s="2" t="str">
        <f>HYPERLINK("https://talan.bank.gov.ua/get-user-certificate/RV8DC8MQTwnJ18EDVpBM","Завантажити сертифікат")</f>
        <v>Завантажити сертифікат</v>
      </c>
    </row>
    <row r="497" spans="1:7" ht="28.8" x14ac:dyDescent="0.3">
      <c r="A497" s="2">
        <v>496</v>
      </c>
      <c r="B497" s="2" t="s">
        <v>1747</v>
      </c>
      <c r="C497" s="2" t="s">
        <v>1748</v>
      </c>
      <c r="D497" s="2" t="s">
        <v>1749</v>
      </c>
      <c r="E497" s="2" t="s">
        <v>1750</v>
      </c>
      <c r="F497" s="2" t="s">
        <v>1751</v>
      </c>
      <c r="G497" s="2" t="str">
        <f>HYPERLINK("https://talan.bank.gov.ua/get-user-certificate/RV8DCZ7FfznarP-Xho34","Завантажити сертифікат")</f>
        <v>Завантажити сертифікат</v>
      </c>
    </row>
    <row r="498" spans="1:7" ht="28.8" x14ac:dyDescent="0.3">
      <c r="A498" s="2">
        <v>497</v>
      </c>
      <c r="B498" s="2" t="s">
        <v>1752</v>
      </c>
      <c r="C498" s="2" t="s">
        <v>1748</v>
      </c>
      <c r="D498" s="2" t="s">
        <v>1749</v>
      </c>
      <c r="E498" s="2" t="s">
        <v>1753</v>
      </c>
      <c r="F498" s="2" t="s">
        <v>1754</v>
      </c>
      <c r="G498" s="2" t="str">
        <f>HYPERLINK("https://talan.bank.gov.ua/get-user-certificate/RV8DCGoMqktxu0N10Ol-","Завантажити сертифікат")</f>
        <v>Завантажити сертифікат</v>
      </c>
    </row>
    <row r="499" spans="1:7" ht="28.8" x14ac:dyDescent="0.3">
      <c r="A499" s="2">
        <v>498</v>
      </c>
      <c r="B499" s="2" t="s">
        <v>1755</v>
      </c>
      <c r="C499" s="2" t="s">
        <v>1748</v>
      </c>
      <c r="D499" s="2" t="s">
        <v>1749</v>
      </c>
      <c r="E499" s="2" t="s">
        <v>1756</v>
      </c>
      <c r="F499" s="2" t="s">
        <v>1757</v>
      </c>
      <c r="G499" s="2" t="str">
        <f>HYPERLINK("https://talan.bank.gov.ua/get-user-certificate/RV8DCOjCw3pTx2c1BZ8v","Завантажити сертифікат")</f>
        <v>Завантажити сертифікат</v>
      </c>
    </row>
    <row r="500" spans="1:7" ht="28.8" x14ac:dyDescent="0.3">
      <c r="A500" s="2">
        <v>499</v>
      </c>
      <c r="B500" s="2" t="s">
        <v>1758</v>
      </c>
      <c r="C500" s="2" t="s">
        <v>1748</v>
      </c>
      <c r="D500" s="2" t="s">
        <v>1749</v>
      </c>
      <c r="E500" s="2" t="s">
        <v>1759</v>
      </c>
      <c r="F500" s="2" t="s">
        <v>1760</v>
      </c>
      <c r="G500" s="2" t="str">
        <f>HYPERLINK("https://talan.bank.gov.ua/get-user-certificate/RV8DC6_uRtLTgVD2-ipS","Завантажити сертифікат")</f>
        <v>Завантажити сертифікат</v>
      </c>
    </row>
    <row r="501" spans="1:7" ht="28.8" x14ac:dyDescent="0.3">
      <c r="A501" s="2">
        <v>500</v>
      </c>
      <c r="B501" s="2" t="s">
        <v>1761</v>
      </c>
      <c r="C501" s="2" t="s">
        <v>1762</v>
      </c>
      <c r="D501" s="2" t="s">
        <v>1763</v>
      </c>
      <c r="E501" s="2" t="s">
        <v>1764</v>
      </c>
      <c r="F501" s="2" t="s">
        <v>1765</v>
      </c>
      <c r="G501" s="2" t="str">
        <f>HYPERLINK("https://talan.bank.gov.ua/get-user-certificate/RV8DC-KKVVf7JpHjsyMY","Завантажити сертифікат")</f>
        <v>Завантажити сертифікат</v>
      </c>
    </row>
    <row r="502" spans="1:7" ht="28.8" x14ac:dyDescent="0.3">
      <c r="A502" s="2">
        <v>501</v>
      </c>
      <c r="B502" s="2" t="s">
        <v>1766</v>
      </c>
      <c r="C502" s="2" t="s">
        <v>1767</v>
      </c>
      <c r="D502" s="2" t="s">
        <v>1763</v>
      </c>
      <c r="E502" s="2" t="s">
        <v>1768</v>
      </c>
      <c r="F502" s="2" t="s">
        <v>1769</v>
      </c>
      <c r="G502" s="2" t="str">
        <f>HYPERLINK("https://talan.bank.gov.ua/get-user-certificate/RV8DCnU1t9kgov3Sg6Dr","Завантажити сертифікат")</f>
        <v>Завантажити сертифікат</v>
      </c>
    </row>
    <row r="503" spans="1:7" ht="28.8" x14ac:dyDescent="0.3">
      <c r="A503" s="2">
        <v>502</v>
      </c>
      <c r="B503" s="2" t="s">
        <v>1770</v>
      </c>
      <c r="C503" s="2" t="s">
        <v>1762</v>
      </c>
      <c r="D503" s="2" t="s">
        <v>1763</v>
      </c>
      <c r="E503" s="2" t="s">
        <v>1771</v>
      </c>
      <c r="F503" s="2" t="s">
        <v>1772</v>
      </c>
      <c r="G503" s="2" t="str">
        <f>HYPERLINK("https://talan.bank.gov.ua/get-user-certificate/RV8DCpQDtPbaeCNTQNLZ","Завантажити сертифікат")</f>
        <v>Завантажити сертифікат</v>
      </c>
    </row>
    <row r="504" spans="1:7" ht="28.8" x14ac:dyDescent="0.3">
      <c r="A504" s="2">
        <v>503</v>
      </c>
      <c r="B504" s="2" t="s">
        <v>1773</v>
      </c>
      <c r="C504" s="2" t="s">
        <v>1762</v>
      </c>
      <c r="D504" s="2" t="s">
        <v>1763</v>
      </c>
      <c r="E504" s="2" t="s">
        <v>1774</v>
      </c>
      <c r="F504" s="2" t="s">
        <v>1775</v>
      </c>
      <c r="G504" s="2" t="str">
        <f>HYPERLINK("https://talan.bank.gov.ua/get-user-certificate/RV8DCVBGx8kZ4K9XZJ6j","Завантажити сертифікат")</f>
        <v>Завантажити сертифікат</v>
      </c>
    </row>
    <row r="505" spans="1:7" ht="28.8" x14ac:dyDescent="0.3">
      <c r="A505" s="2">
        <v>504</v>
      </c>
      <c r="B505" s="2" t="s">
        <v>1776</v>
      </c>
      <c r="C505" s="2" t="s">
        <v>1762</v>
      </c>
      <c r="D505" s="2" t="s">
        <v>1763</v>
      </c>
      <c r="E505" s="2" t="s">
        <v>1777</v>
      </c>
      <c r="F505" s="2" t="s">
        <v>1778</v>
      </c>
      <c r="G505" s="2" t="str">
        <f>HYPERLINK("https://talan.bank.gov.ua/get-user-certificate/RV8DCs13YSDlkbahR8VA","Завантажити сертифікат")</f>
        <v>Завантажити сертифікат</v>
      </c>
    </row>
    <row r="506" spans="1:7" ht="28.8" x14ac:dyDescent="0.3">
      <c r="A506" s="2">
        <v>505</v>
      </c>
      <c r="B506" s="2" t="s">
        <v>1779</v>
      </c>
      <c r="C506" s="2" t="s">
        <v>1762</v>
      </c>
      <c r="D506" s="2" t="s">
        <v>1763</v>
      </c>
      <c r="E506" s="2" t="s">
        <v>1780</v>
      </c>
      <c r="F506" s="2" t="s">
        <v>1781</v>
      </c>
      <c r="G506" s="2" t="str">
        <f>HYPERLINK("https://talan.bank.gov.ua/get-user-certificate/RV8DCaYC7J8M4nt8DjFb","Завантажити сертифікат")</f>
        <v>Завантажити сертифікат</v>
      </c>
    </row>
    <row r="507" spans="1:7" ht="28.8" x14ac:dyDescent="0.3">
      <c r="A507" s="2">
        <v>506</v>
      </c>
      <c r="B507" s="2" t="s">
        <v>1782</v>
      </c>
      <c r="C507" s="2" t="s">
        <v>1767</v>
      </c>
      <c r="D507" s="2" t="s">
        <v>1763</v>
      </c>
      <c r="E507" s="2" t="s">
        <v>1783</v>
      </c>
      <c r="F507" s="2" t="s">
        <v>1784</v>
      </c>
      <c r="G507" s="2" t="str">
        <f>HYPERLINK("https://talan.bank.gov.ua/get-user-certificate/RV8DC0HMpUSuPeNuUv4C","Завантажити сертифікат")</f>
        <v>Завантажити сертифікат</v>
      </c>
    </row>
    <row r="508" spans="1:7" ht="28.8" x14ac:dyDescent="0.3">
      <c r="A508" s="2">
        <v>507</v>
      </c>
      <c r="B508" s="2" t="s">
        <v>1785</v>
      </c>
      <c r="C508" s="2" t="s">
        <v>1786</v>
      </c>
      <c r="D508" s="2" t="s">
        <v>1787</v>
      </c>
      <c r="E508" s="2" t="s">
        <v>1788</v>
      </c>
      <c r="F508" s="2" t="s">
        <v>1789</v>
      </c>
      <c r="G508" s="2" t="str">
        <f>HYPERLINK("https://talan.bank.gov.ua/get-user-certificate/RV8DCtnUnllNXMJGsZZM","Завантажити сертифікат")</f>
        <v>Завантажити сертифікат</v>
      </c>
    </row>
    <row r="509" spans="1:7" ht="28.8" x14ac:dyDescent="0.3">
      <c r="A509" s="2">
        <v>508</v>
      </c>
      <c r="B509" s="2" t="s">
        <v>1790</v>
      </c>
      <c r="C509" s="2" t="s">
        <v>1786</v>
      </c>
      <c r="D509" s="2" t="s">
        <v>1787</v>
      </c>
      <c r="E509" s="2" t="s">
        <v>1791</v>
      </c>
      <c r="F509" s="2" t="s">
        <v>1792</v>
      </c>
      <c r="G509" s="2" t="str">
        <f>HYPERLINK("https://talan.bank.gov.ua/get-user-certificate/RV8DCQGr6NSHOcu49l-p","Завантажити сертифікат")</f>
        <v>Завантажити сертифікат</v>
      </c>
    </row>
    <row r="510" spans="1:7" x14ac:dyDescent="0.3">
      <c r="A510" s="2">
        <v>509</v>
      </c>
      <c r="B510" s="2" t="s">
        <v>1793</v>
      </c>
      <c r="C510" s="2" t="s">
        <v>1794</v>
      </c>
      <c r="D510" s="2" t="s">
        <v>1795</v>
      </c>
      <c r="E510" s="2" t="s">
        <v>1796</v>
      </c>
      <c r="F510" s="2" t="s">
        <v>1797</v>
      </c>
      <c r="G510" s="2" t="str">
        <f>HYPERLINK("https://talan.bank.gov.ua/get-user-certificate/RV8DCD0vzQHNqgon4mEM","Завантажити сертифікат")</f>
        <v>Завантажити сертифікат</v>
      </c>
    </row>
    <row r="511" spans="1:7" x14ac:dyDescent="0.3">
      <c r="A511" s="2">
        <v>510</v>
      </c>
      <c r="B511" s="2" t="s">
        <v>1798</v>
      </c>
      <c r="C511" s="2" t="s">
        <v>1794</v>
      </c>
      <c r="D511" s="2" t="s">
        <v>1795</v>
      </c>
      <c r="E511" s="2" t="s">
        <v>1799</v>
      </c>
      <c r="F511" s="2" t="s">
        <v>1800</v>
      </c>
      <c r="G511" s="2" t="str">
        <f>HYPERLINK("https://talan.bank.gov.ua/get-user-certificate/RV8DCwMOsSeQR4e3KE1u","Завантажити сертифікат")</f>
        <v>Завантажити сертифікат</v>
      </c>
    </row>
    <row r="512" spans="1:7" x14ac:dyDescent="0.3">
      <c r="A512" s="2">
        <v>511</v>
      </c>
      <c r="B512" s="2" t="s">
        <v>1801</v>
      </c>
      <c r="C512" s="2" t="s">
        <v>1794</v>
      </c>
      <c r="D512" s="2" t="s">
        <v>1795</v>
      </c>
      <c r="E512" s="2" t="s">
        <v>1802</v>
      </c>
      <c r="F512" s="2" t="s">
        <v>1803</v>
      </c>
      <c r="G512" s="2" t="str">
        <f>HYPERLINK("https://talan.bank.gov.ua/get-user-certificate/RV8DCsGMQ8058EJ6xqGZ","Завантажити сертифікат")</f>
        <v>Завантажити сертифікат</v>
      </c>
    </row>
    <row r="513" spans="1:7" ht="28.8" x14ac:dyDescent="0.3">
      <c r="A513" s="2">
        <v>512</v>
      </c>
      <c r="B513" s="2" t="s">
        <v>1804</v>
      </c>
      <c r="C513" s="2" t="s">
        <v>1805</v>
      </c>
      <c r="D513" s="2" t="s">
        <v>1806</v>
      </c>
      <c r="E513" s="2" t="s">
        <v>1807</v>
      </c>
      <c r="F513" s="2" t="s">
        <v>1808</v>
      </c>
      <c r="G513" s="2" t="str">
        <f>HYPERLINK("https://talan.bank.gov.ua/get-user-certificate/RV8DCNUIqGQe2bLxiWUL","Завантажити сертифікат")</f>
        <v>Завантажити сертифікат</v>
      </c>
    </row>
    <row r="514" spans="1:7" ht="28.8" x14ac:dyDescent="0.3">
      <c r="A514" s="2">
        <v>513</v>
      </c>
      <c r="B514" s="2" t="s">
        <v>1809</v>
      </c>
      <c r="C514" s="2" t="s">
        <v>1805</v>
      </c>
      <c r="D514" s="2" t="s">
        <v>1806</v>
      </c>
      <c r="E514" s="2" t="s">
        <v>1810</v>
      </c>
      <c r="F514" s="2" t="s">
        <v>1811</v>
      </c>
      <c r="G514" s="2" t="str">
        <f>HYPERLINK("https://talan.bank.gov.ua/get-user-certificate/RV8DCNNOle2tudWLOXn0","Завантажити сертифікат")</f>
        <v>Завантажити сертифікат</v>
      </c>
    </row>
    <row r="515" spans="1:7" ht="28.8" x14ac:dyDescent="0.3">
      <c r="A515" s="2">
        <v>514</v>
      </c>
      <c r="B515" s="2" t="s">
        <v>1812</v>
      </c>
      <c r="C515" s="2" t="s">
        <v>1805</v>
      </c>
      <c r="D515" s="2" t="s">
        <v>1806</v>
      </c>
      <c r="E515" s="2" t="s">
        <v>1813</v>
      </c>
      <c r="F515" s="2" t="s">
        <v>1814</v>
      </c>
      <c r="G515" s="2" t="str">
        <f>HYPERLINK("https://talan.bank.gov.ua/get-user-certificate/RV8DCbx0HSuaqVTIAU4W","Завантажити сертифікат")</f>
        <v>Завантажити сертифікат</v>
      </c>
    </row>
    <row r="516" spans="1:7" ht="28.8" x14ac:dyDescent="0.3">
      <c r="A516" s="2">
        <v>515</v>
      </c>
      <c r="B516" s="2" t="s">
        <v>1815</v>
      </c>
      <c r="C516" s="2" t="s">
        <v>1805</v>
      </c>
      <c r="D516" s="2" t="s">
        <v>1806</v>
      </c>
      <c r="E516" s="2" t="s">
        <v>1816</v>
      </c>
      <c r="F516" s="2" t="s">
        <v>1817</v>
      </c>
      <c r="G516" s="2" t="str">
        <f>HYPERLINK("https://talan.bank.gov.ua/get-user-certificate/RV8DCha6KEoVOA1W02MO","Завантажити сертифікат")</f>
        <v>Завантажити сертифікат</v>
      </c>
    </row>
    <row r="517" spans="1:7" ht="28.8" x14ac:dyDescent="0.3">
      <c r="A517" s="2">
        <v>516</v>
      </c>
      <c r="B517" s="2" t="s">
        <v>1818</v>
      </c>
      <c r="C517" s="2" t="s">
        <v>1805</v>
      </c>
      <c r="D517" s="2" t="s">
        <v>1806</v>
      </c>
      <c r="E517" s="2" t="s">
        <v>1819</v>
      </c>
      <c r="F517" s="2" t="s">
        <v>1820</v>
      </c>
      <c r="G517" s="2" t="str">
        <f>HYPERLINK("https://talan.bank.gov.ua/get-user-certificate/RV8DC_29I9dFOpAP2ged","Завантажити сертифікат")</f>
        <v>Завантажити сертифікат</v>
      </c>
    </row>
    <row r="518" spans="1:7" ht="28.8" x14ac:dyDescent="0.3">
      <c r="A518" s="2">
        <v>517</v>
      </c>
      <c r="B518" s="2" t="s">
        <v>1821</v>
      </c>
      <c r="C518" s="2" t="s">
        <v>1822</v>
      </c>
      <c r="D518" s="2" t="s">
        <v>1806</v>
      </c>
      <c r="E518" s="2" t="s">
        <v>1823</v>
      </c>
      <c r="F518" s="2" t="s">
        <v>1824</v>
      </c>
      <c r="G518" s="2" t="str">
        <f>HYPERLINK("https://talan.bank.gov.ua/get-user-certificate/RV8DCUDwCsW4qrfj6O91","Завантажити сертифікат")</f>
        <v>Завантажити сертифікат</v>
      </c>
    </row>
    <row r="519" spans="1:7" ht="43.2" x14ac:dyDescent="0.3">
      <c r="A519" s="2">
        <v>518</v>
      </c>
      <c r="B519" s="2" t="s">
        <v>1825</v>
      </c>
      <c r="C519" s="2" t="s">
        <v>1826</v>
      </c>
      <c r="D519" s="2" t="s">
        <v>1827</v>
      </c>
      <c r="E519" s="2" t="s">
        <v>1828</v>
      </c>
      <c r="F519" s="2" t="s">
        <v>1829</v>
      </c>
      <c r="G519" s="2" t="str">
        <f>HYPERLINK("https://talan.bank.gov.ua/get-user-certificate/RV8DCBt5Pt_WRw8T2jss","Завантажити сертифікат")</f>
        <v>Завантажити сертифікат</v>
      </c>
    </row>
    <row r="520" spans="1:7" ht="43.2" x14ac:dyDescent="0.3">
      <c r="A520" s="2">
        <v>519</v>
      </c>
      <c r="B520" s="2" t="s">
        <v>1830</v>
      </c>
      <c r="C520" s="2" t="s">
        <v>1826</v>
      </c>
      <c r="D520" s="2" t="s">
        <v>1827</v>
      </c>
      <c r="E520" s="2" t="s">
        <v>1831</v>
      </c>
      <c r="F520" s="2" t="s">
        <v>1832</v>
      </c>
      <c r="G520" s="2" t="str">
        <f>HYPERLINK("https://talan.bank.gov.ua/get-user-certificate/RV8DCkPGXsURtCq_KG7O","Завантажити сертифікат")</f>
        <v>Завантажити сертифікат</v>
      </c>
    </row>
    <row r="521" spans="1:7" ht="43.2" x14ac:dyDescent="0.3">
      <c r="A521" s="2">
        <v>520</v>
      </c>
      <c r="B521" s="2" t="s">
        <v>1833</v>
      </c>
      <c r="C521" s="2" t="s">
        <v>1826</v>
      </c>
      <c r="D521" s="2" t="s">
        <v>1827</v>
      </c>
      <c r="E521" s="2" t="s">
        <v>1834</v>
      </c>
      <c r="F521" s="2" t="s">
        <v>1835</v>
      </c>
      <c r="G521" s="2" t="str">
        <f>HYPERLINK("https://talan.bank.gov.ua/get-user-certificate/RV8DCJJH8jf3GooS3g8-","Завантажити сертифікат")</f>
        <v>Завантажити сертифікат</v>
      </c>
    </row>
    <row r="522" spans="1:7" ht="43.2" x14ac:dyDescent="0.3">
      <c r="A522" s="2">
        <v>521</v>
      </c>
      <c r="B522" s="2" t="s">
        <v>1836</v>
      </c>
      <c r="C522" s="2" t="s">
        <v>1826</v>
      </c>
      <c r="D522" s="2" t="s">
        <v>1827</v>
      </c>
      <c r="E522" s="2" t="s">
        <v>1837</v>
      </c>
      <c r="F522" s="2" t="s">
        <v>1838</v>
      </c>
      <c r="G522" s="2" t="str">
        <f>HYPERLINK("https://talan.bank.gov.ua/get-user-certificate/RV8DCVNgVe4VCwOM02j4","Завантажити сертифікат")</f>
        <v>Завантажити сертифікат</v>
      </c>
    </row>
    <row r="523" spans="1:7" ht="43.2" x14ac:dyDescent="0.3">
      <c r="A523" s="2">
        <v>522</v>
      </c>
      <c r="B523" s="2" t="s">
        <v>1839</v>
      </c>
      <c r="C523" s="2" t="s">
        <v>1826</v>
      </c>
      <c r="D523" s="2" t="s">
        <v>1827</v>
      </c>
      <c r="E523" s="2" t="s">
        <v>1840</v>
      </c>
      <c r="F523" s="2" t="s">
        <v>1841</v>
      </c>
      <c r="G523" s="2" t="str">
        <f>HYPERLINK("https://talan.bank.gov.ua/get-user-certificate/RV8DCiCcuKTErcY4_ohc","Завантажити сертифікат")</f>
        <v>Завантажити сертифікат</v>
      </c>
    </row>
    <row r="524" spans="1:7" ht="28.8" x14ac:dyDescent="0.3">
      <c r="A524" s="2">
        <v>523</v>
      </c>
      <c r="B524" s="2" t="s">
        <v>1842</v>
      </c>
      <c r="C524" s="2" t="s">
        <v>1843</v>
      </c>
      <c r="D524" s="2" t="s">
        <v>1844</v>
      </c>
      <c r="E524" s="2" t="s">
        <v>1845</v>
      </c>
      <c r="F524" s="2" t="s">
        <v>1846</v>
      </c>
      <c r="G524" s="2" t="str">
        <f>HYPERLINK("https://talan.bank.gov.ua/get-user-certificate/RV8DCNPOfHmgY_eqyV1X","Завантажити сертифікат")</f>
        <v>Завантажити сертифікат</v>
      </c>
    </row>
    <row r="525" spans="1:7" ht="28.8" x14ac:dyDescent="0.3">
      <c r="A525" s="2">
        <v>524</v>
      </c>
      <c r="B525" s="2" t="s">
        <v>1847</v>
      </c>
      <c r="C525" s="2" t="s">
        <v>1843</v>
      </c>
      <c r="D525" s="2" t="s">
        <v>1844</v>
      </c>
      <c r="E525" s="2" t="s">
        <v>1848</v>
      </c>
      <c r="F525" s="2" t="s">
        <v>1849</v>
      </c>
      <c r="G525" s="2" t="str">
        <f>HYPERLINK("https://talan.bank.gov.ua/get-user-certificate/RV8DCAcxK0_7Vj4KbZNu","Завантажити сертифікат")</f>
        <v>Завантажити сертифікат</v>
      </c>
    </row>
    <row r="526" spans="1:7" ht="28.8" x14ac:dyDescent="0.3">
      <c r="A526" s="2">
        <v>525</v>
      </c>
      <c r="B526" s="2" t="s">
        <v>1850</v>
      </c>
      <c r="C526" s="2" t="s">
        <v>1843</v>
      </c>
      <c r="D526" s="2" t="s">
        <v>1844</v>
      </c>
      <c r="E526" s="2" t="s">
        <v>1851</v>
      </c>
      <c r="F526" s="2" t="s">
        <v>1852</v>
      </c>
      <c r="G526" s="2" t="str">
        <f>HYPERLINK("https://talan.bank.gov.ua/get-user-certificate/RV8DCZ606RCwI1lzZ9FT","Завантажити сертифікат")</f>
        <v>Завантажити сертифікат</v>
      </c>
    </row>
    <row r="527" spans="1:7" ht="28.8" x14ac:dyDescent="0.3">
      <c r="A527" s="2">
        <v>526</v>
      </c>
      <c r="B527" s="2" t="s">
        <v>1853</v>
      </c>
      <c r="C527" s="2" t="s">
        <v>1843</v>
      </c>
      <c r="D527" s="2" t="s">
        <v>1844</v>
      </c>
      <c r="E527" s="2" t="s">
        <v>1854</v>
      </c>
      <c r="F527" s="2" t="s">
        <v>1855</v>
      </c>
      <c r="G527" s="2" t="str">
        <f>HYPERLINK("https://talan.bank.gov.ua/get-user-certificate/RV8DCTi7o4geOtWtnnZr","Завантажити сертифікат")</f>
        <v>Завантажити сертифікат</v>
      </c>
    </row>
    <row r="528" spans="1:7" ht="28.8" x14ac:dyDescent="0.3">
      <c r="A528" s="2">
        <v>527</v>
      </c>
      <c r="B528" s="2" t="s">
        <v>1856</v>
      </c>
      <c r="C528" s="2" t="s">
        <v>1843</v>
      </c>
      <c r="D528" s="2" t="s">
        <v>1844</v>
      </c>
      <c r="E528" s="2" t="s">
        <v>1857</v>
      </c>
      <c r="F528" s="2" t="s">
        <v>1858</v>
      </c>
      <c r="G528" s="2" t="str">
        <f>HYPERLINK("https://talan.bank.gov.ua/get-user-certificate/RV8DCs_ErzEUfIoxwxcX","Завантажити сертифікат")</f>
        <v>Завантажити сертифікат</v>
      </c>
    </row>
    <row r="529" spans="1:7" ht="28.8" x14ac:dyDescent="0.3">
      <c r="A529" s="2">
        <v>528</v>
      </c>
      <c r="B529" s="2" t="s">
        <v>1859</v>
      </c>
      <c r="C529" s="2" t="s">
        <v>1843</v>
      </c>
      <c r="D529" s="2" t="s">
        <v>1844</v>
      </c>
      <c r="E529" s="2" t="s">
        <v>1860</v>
      </c>
      <c r="F529" s="2" t="s">
        <v>1861</v>
      </c>
      <c r="G529" s="2" t="str">
        <f>HYPERLINK("https://talan.bank.gov.ua/get-user-certificate/RV8DCDOHpjJfHYaaPHdP","Завантажити сертифікат")</f>
        <v>Завантажити сертифікат</v>
      </c>
    </row>
    <row r="530" spans="1:7" ht="28.8" x14ac:dyDescent="0.3">
      <c r="A530" s="2">
        <v>529</v>
      </c>
      <c r="B530" s="2" t="s">
        <v>1862</v>
      </c>
      <c r="C530" s="2" t="s">
        <v>1863</v>
      </c>
      <c r="D530" s="2" t="s">
        <v>1864</v>
      </c>
      <c r="E530" s="2" t="s">
        <v>1865</v>
      </c>
      <c r="F530" s="2" t="s">
        <v>1866</v>
      </c>
      <c r="G530" s="2" t="str">
        <f>HYPERLINK("https://talan.bank.gov.ua/get-user-certificate/RV8DC2TmodX7nth7ZBX9","Завантажити сертифікат")</f>
        <v>Завантажити сертифікат</v>
      </c>
    </row>
    <row r="531" spans="1:7" ht="28.8" x14ac:dyDescent="0.3">
      <c r="A531" s="2">
        <v>530</v>
      </c>
      <c r="B531" s="2" t="s">
        <v>1867</v>
      </c>
      <c r="C531" s="2" t="s">
        <v>1863</v>
      </c>
      <c r="D531" s="2" t="s">
        <v>1864</v>
      </c>
      <c r="E531" s="2" t="s">
        <v>1868</v>
      </c>
      <c r="F531" s="2" t="s">
        <v>1869</v>
      </c>
      <c r="G531" s="2" t="str">
        <f>HYPERLINK("https://talan.bank.gov.ua/get-user-certificate/RV8DCiXf-1ZdVr7zHqy_","Завантажити сертифікат")</f>
        <v>Завантажити сертифікат</v>
      </c>
    </row>
    <row r="532" spans="1:7" ht="28.8" x14ac:dyDescent="0.3">
      <c r="A532" s="2">
        <v>531</v>
      </c>
      <c r="B532" s="2" t="s">
        <v>1870</v>
      </c>
      <c r="C532" s="2" t="s">
        <v>1863</v>
      </c>
      <c r="D532" s="2" t="s">
        <v>1864</v>
      </c>
      <c r="E532" s="2" t="s">
        <v>1871</v>
      </c>
      <c r="F532" s="2" t="s">
        <v>1872</v>
      </c>
      <c r="G532" s="2" t="str">
        <f>HYPERLINK("https://talan.bank.gov.ua/get-user-certificate/RV8DCv572Nvyb5DszT7h","Завантажити сертифікат")</f>
        <v>Завантажити сертифікат</v>
      </c>
    </row>
    <row r="533" spans="1:7" ht="28.8" x14ac:dyDescent="0.3">
      <c r="A533" s="2">
        <v>532</v>
      </c>
      <c r="B533" s="4" t="s">
        <v>1873</v>
      </c>
      <c r="C533" s="4" t="s">
        <v>1863</v>
      </c>
      <c r="D533" s="4" t="s">
        <v>1864</v>
      </c>
      <c r="E533" s="4" t="s">
        <v>5763</v>
      </c>
      <c r="F533" s="4" t="s">
        <v>1874</v>
      </c>
      <c r="G533" s="4" t="str">
        <f>HYPERLINK("https://talan.bank.gov.ua/get-user-certificate/NcfjeMx5YjnnHOTVXoqh","Завантажити сертифікат")</f>
        <v>Завантажити сертифікат</v>
      </c>
    </row>
    <row r="534" spans="1:7" x14ac:dyDescent="0.3">
      <c r="A534" s="2">
        <v>533</v>
      </c>
      <c r="B534" s="4" t="s">
        <v>1875</v>
      </c>
      <c r="C534" s="4" t="s">
        <v>5770</v>
      </c>
      <c r="D534" s="4" t="s">
        <v>5769</v>
      </c>
      <c r="E534" s="4" t="s">
        <v>5768</v>
      </c>
      <c r="F534" s="4" t="s">
        <v>1876</v>
      </c>
      <c r="G534" s="4" t="str">
        <f>HYPERLINK("https://talan.bank.gov.ua/get-user-certificate/NcfjezGLyFTwlHGryfWf","Завантажити сертифікат")</f>
        <v>Завантажити сертифікат</v>
      </c>
    </row>
    <row r="535" spans="1:7" ht="28.8" x14ac:dyDescent="0.3">
      <c r="A535" s="2">
        <v>534</v>
      </c>
      <c r="B535" s="2" t="s">
        <v>1877</v>
      </c>
      <c r="C535" s="2" t="s">
        <v>1878</v>
      </c>
      <c r="D535" s="2" t="s">
        <v>1879</v>
      </c>
      <c r="E535" s="2" t="s">
        <v>1880</v>
      </c>
      <c r="F535" s="2" t="s">
        <v>1881</v>
      </c>
      <c r="G535" s="2" t="str">
        <f>HYPERLINK("https://talan.bank.gov.ua/get-user-certificate/RV8DCIx20QqV6TVAEAA7","Завантажити сертифікат")</f>
        <v>Завантажити сертифікат</v>
      </c>
    </row>
    <row r="536" spans="1:7" ht="28.8" x14ac:dyDescent="0.3">
      <c r="A536" s="2">
        <v>535</v>
      </c>
      <c r="B536" s="2" t="s">
        <v>1882</v>
      </c>
      <c r="C536" s="2" t="s">
        <v>1883</v>
      </c>
      <c r="D536" s="2" t="s">
        <v>1884</v>
      </c>
      <c r="E536" s="2" t="s">
        <v>1885</v>
      </c>
      <c r="F536" s="2" t="s">
        <v>1886</v>
      </c>
      <c r="G536" s="2" t="str">
        <f>HYPERLINK("https://talan.bank.gov.ua/get-user-certificate/RV8DC9Vbkhq3uIzkRS7j","Завантажити сертифікат")</f>
        <v>Завантажити сертифікат</v>
      </c>
    </row>
    <row r="537" spans="1:7" ht="28.8" x14ac:dyDescent="0.3">
      <c r="A537" s="2">
        <v>536</v>
      </c>
      <c r="B537" s="2" t="s">
        <v>1887</v>
      </c>
      <c r="C537" s="2" t="s">
        <v>1883</v>
      </c>
      <c r="D537" s="2" t="s">
        <v>1884</v>
      </c>
      <c r="E537" s="2" t="s">
        <v>1888</v>
      </c>
      <c r="F537" s="2" t="s">
        <v>1889</v>
      </c>
      <c r="G537" s="2" t="str">
        <f>HYPERLINK("https://talan.bank.gov.ua/get-user-certificate/RV8DCQAypm4-7lX7o8Mc","Завантажити сертифікат")</f>
        <v>Завантажити сертифікат</v>
      </c>
    </row>
    <row r="538" spans="1:7" ht="28.8" x14ac:dyDescent="0.3">
      <c r="A538" s="2">
        <v>537</v>
      </c>
      <c r="B538" s="2" t="s">
        <v>1890</v>
      </c>
      <c r="C538" s="2" t="s">
        <v>1883</v>
      </c>
      <c r="D538" s="2" t="s">
        <v>1884</v>
      </c>
      <c r="E538" s="2" t="s">
        <v>1891</v>
      </c>
      <c r="F538" s="2" t="s">
        <v>1892</v>
      </c>
      <c r="G538" s="2" t="str">
        <f>HYPERLINK("https://talan.bank.gov.ua/get-user-certificate/RV8DClKf_csgxspwFgPf","Завантажити сертифікат")</f>
        <v>Завантажити сертифікат</v>
      </c>
    </row>
    <row r="539" spans="1:7" ht="28.8" x14ac:dyDescent="0.3">
      <c r="A539" s="2">
        <v>538</v>
      </c>
      <c r="B539" s="2" t="s">
        <v>1893</v>
      </c>
      <c r="C539" s="2" t="s">
        <v>1883</v>
      </c>
      <c r="D539" s="2" t="s">
        <v>1884</v>
      </c>
      <c r="E539" s="2" t="s">
        <v>1894</v>
      </c>
      <c r="F539" s="2" t="s">
        <v>1895</v>
      </c>
      <c r="G539" s="2" t="str">
        <f>HYPERLINK("https://talan.bank.gov.ua/get-user-certificate/RV8DCxzW6amefFYxcdgF","Завантажити сертифікат")</f>
        <v>Завантажити сертифікат</v>
      </c>
    </row>
    <row r="540" spans="1:7" ht="28.8" x14ac:dyDescent="0.3">
      <c r="A540" s="2">
        <v>539</v>
      </c>
      <c r="B540" s="2" t="s">
        <v>1896</v>
      </c>
      <c r="C540" s="2" t="s">
        <v>1897</v>
      </c>
      <c r="D540" s="2" t="s">
        <v>1898</v>
      </c>
      <c r="E540" s="2" t="s">
        <v>1899</v>
      </c>
      <c r="F540" s="2" t="s">
        <v>1900</v>
      </c>
      <c r="G540" s="2" t="str">
        <f>HYPERLINK("https://talan.bank.gov.ua/get-user-certificate/RV8DCZwFex0dazQZwA9S","Завантажити сертифікат")</f>
        <v>Завантажити сертифікат</v>
      </c>
    </row>
    <row r="541" spans="1:7" x14ac:dyDescent="0.3">
      <c r="A541" s="2">
        <v>540</v>
      </c>
      <c r="B541" s="2" t="s">
        <v>1901</v>
      </c>
      <c r="C541" s="2" t="s">
        <v>1902</v>
      </c>
      <c r="D541" s="2" t="s">
        <v>1903</v>
      </c>
      <c r="E541" s="2" t="s">
        <v>1904</v>
      </c>
      <c r="F541" s="2" t="s">
        <v>1905</v>
      </c>
      <c r="G541" s="2" t="str">
        <f>HYPERLINK("https://talan.bank.gov.ua/get-user-certificate/RV8DCNmLneW_3nZwCkFZ","Завантажити сертифікат")</f>
        <v>Завантажити сертифікат</v>
      </c>
    </row>
    <row r="542" spans="1:7" x14ac:dyDescent="0.3">
      <c r="A542" s="2">
        <v>541</v>
      </c>
      <c r="B542" s="2" t="s">
        <v>1906</v>
      </c>
      <c r="C542" s="2" t="s">
        <v>1902</v>
      </c>
      <c r="D542" s="2" t="s">
        <v>1903</v>
      </c>
      <c r="E542" s="2" t="s">
        <v>1907</v>
      </c>
      <c r="F542" s="2" t="s">
        <v>1908</v>
      </c>
      <c r="G542" s="2" t="str">
        <f>HYPERLINK("https://talan.bank.gov.ua/get-user-certificate/RV8DCDvjq27uHpA6EVSl","Завантажити сертифікат")</f>
        <v>Завантажити сертифікат</v>
      </c>
    </row>
    <row r="543" spans="1:7" x14ac:dyDescent="0.3">
      <c r="A543" s="2">
        <v>542</v>
      </c>
      <c r="B543" s="2" t="s">
        <v>1909</v>
      </c>
      <c r="C543" s="2" t="s">
        <v>1902</v>
      </c>
      <c r="D543" s="2" t="s">
        <v>1903</v>
      </c>
      <c r="E543" s="2" t="s">
        <v>1910</v>
      </c>
      <c r="F543" s="2" t="s">
        <v>1911</v>
      </c>
      <c r="G543" s="2" t="str">
        <f>HYPERLINK("https://talan.bank.gov.ua/get-user-certificate/RV8DC3Juc7iIrbfb82IH","Завантажити сертифікат")</f>
        <v>Завантажити сертифікат</v>
      </c>
    </row>
    <row r="544" spans="1:7" x14ac:dyDescent="0.3">
      <c r="A544" s="2">
        <v>543</v>
      </c>
      <c r="B544" s="2" t="s">
        <v>1912</v>
      </c>
      <c r="C544" s="2" t="s">
        <v>1913</v>
      </c>
      <c r="D544" s="2" t="s">
        <v>1914</v>
      </c>
      <c r="E544" s="2" t="s">
        <v>1915</v>
      </c>
      <c r="F544" s="2" t="s">
        <v>1916</v>
      </c>
      <c r="G544" s="2" t="str">
        <f>HYPERLINK("https://talan.bank.gov.ua/get-user-certificate/RV8DCOc5cCpuAYzA9ng4","Завантажити сертифікат")</f>
        <v>Завантажити сертифікат</v>
      </c>
    </row>
    <row r="545" spans="1:7" ht="43.2" x14ac:dyDescent="0.3">
      <c r="A545" s="2">
        <v>544</v>
      </c>
      <c r="B545" s="2" t="s">
        <v>1917</v>
      </c>
      <c r="C545" s="2" t="s">
        <v>1918</v>
      </c>
      <c r="D545" s="2" t="s">
        <v>1919</v>
      </c>
      <c r="E545" s="2" t="s">
        <v>1920</v>
      </c>
      <c r="F545" s="2" t="s">
        <v>1921</v>
      </c>
      <c r="G545" s="2" t="str">
        <f>HYPERLINK("https://talan.bank.gov.ua/get-user-certificate/RV8DCCytJj5jprhpyk9r","Завантажити сертифікат")</f>
        <v>Завантажити сертифікат</v>
      </c>
    </row>
    <row r="546" spans="1:7" ht="43.2" x14ac:dyDescent="0.3">
      <c r="A546" s="2">
        <v>545</v>
      </c>
      <c r="B546" s="2" t="s">
        <v>1922</v>
      </c>
      <c r="C546" s="2" t="s">
        <v>1918</v>
      </c>
      <c r="D546" s="2" t="s">
        <v>1919</v>
      </c>
      <c r="E546" s="2" t="s">
        <v>1923</v>
      </c>
      <c r="F546" s="2" t="s">
        <v>1924</v>
      </c>
      <c r="G546" s="2" t="str">
        <f>HYPERLINK("https://talan.bank.gov.ua/get-user-certificate/RV8DCaNjEX-5n6LxOLJV","Завантажити сертифікат")</f>
        <v>Завантажити сертифікат</v>
      </c>
    </row>
    <row r="547" spans="1:7" x14ac:dyDescent="0.3">
      <c r="A547" s="2">
        <v>546</v>
      </c>
      <c r="B547" s="2" t="s">
        <v>1925</v>
      </c>
      <c r="C547" s="2" t="s">
        <v>1926</v>
      </c>
      <c r="D547" s="2" t="s">
        <v>1927</v>
      </c>
      <c r="E547" s="2" t="s">
        <v>1928</v>
      </c>
      <c r="F547" s="2" t="s">
        <v>1929</v>
      </c>
      <c r="G547" s="2" t="str">
        <f>HYPERLINK("https://talan.bank.gov.ua/get-user-certificate/RV8DCB_kE3KfByx8n7x8","Завантажити сертифікат")</f>
        <v>Завантажити сертифікат</v>
      </c>
    </row>
    <row r="548" spans="1:7" ht="28.8" x14ac:dyDescent="0.3">
      <c r="A548" s="2">
        <v>547</v>
      </c>
      <c r="B548" s="2" t="s">
        <v>1930</v>
      </c>
      <c r="C548" s="2" t="s">
        <v>1931</v>
      </c>
      <c r="D548" s="2" t="s">
        <v>1927</v>
      </c>
      <c r="E548" s="2" t="s">
        <v>1932</v>
      </c>
      <c r="F548" s="2" t="s">
        <v>1933</v>
      </c>
      <c r="G548" s="2" t="str">
        <f>HYPERLINK("https://talan.bank.gov.ua/get-user-certificate/RV8DCR4P4TXpNGfUIrJ1","Завантажити сертифікат")</f>
        <v>Завантажити сертифікат</v>
      </c>
    </row>
    <row r="549" spans="1:7" ht="28.8" x14ac:dyDescent="0.3">
      <c r="A549" s="2">
        <v>548</v>
      </c>
      <c r="B549" s="2" t="s">
        <v>1934</v>
      </c>
      <c r="C549" s="2" t="s">
        <v>1931</v>
      </c>
      <c r="D549" s="2" t="s">
        <v>1927</v>
      </c>
      <c r="E549" s="2" t="s">
        <v>1935</v>
      </c>
      <c r="F549" s="2" t="s">
        <v>1936</v>
      </c>
      <c r="G549" s="2" t="str">
        <f>HYPERLINK("https://talan.bank.gov.ua/get-user-certificate/RV8DCHjVnMW8iP7jYC3s","Завантажити сертифікат")</f>
        <v>Завантажити сертифікат</v>
      </c>
    </row>
    <row r="550" spans="1:7" x14ac:dyDescent="0.3">
      <c r="A550" s="2">
        <v>549</v>
      </c>
      <c r="B550" s="2" t="s">
        <v>1937</v>
      </c>
      <c r="C550" s="2" t="s">
        <v>1938</v>
      </c>
      <c r="D550" s="2" t="s">
        <v>1939</v>
      </c>
      <c r="E550" s="2" t="s">
        <v>1940</v>
      </c>
      <c r="F550" s="2" t="s">
        <v>1941</v>
      </c>
      <c r="G550" s="2" t="str">
        <f>HYPERLINK("https://talan.bank.gov.ua/get-user-certificate/RV8DClgOYMMsgBFAC8u6","Завантажити сертифікат")</f>
        <v>Завантажити сертифікат</v>
      </c>
    </row>
    <row r="551" spans="1:7" x14ac:dyDescent="0.3">
      <c r="A551" s="2">
        <v>550</v>
      </c>
      <c r="B551" s="2" t="s">
        <v>1942</v>
      </c>
      <c r="C551" s="2" t="s">
        <v>1938</v>
      </c>
      <c r="D551" s="2" t="s">
        <v>1939</v>
      </c>
      <c r="E551" s="2" t="s">
        <v>1943</v>
      </c>
      <c r="F551" s="2" t="s">
        <v>1944</v>
      </c>
      <c r="G551" s="2" t="str">
        <f>HYPERLINK("https://talan.bank.gov.ua/get-user-certificate/RV8DC_Rc-kEkgQYS2lyy","Завантажити сертифікат")</f>
        <v>Завантажити сертифікат</v>
      </c>
    </row>
    <row r="552" spans="1:7" x14ac:dyDescent="0.3">
      <c r="A552" s="2">
        <v>551</v>
      </c>
      <c r="B552" s="2" t="s">
        <v>1945</v>
      </c>
      <c r="C552" s="2" t="s">
        <v>1938</v>
      </c>
      <c r="D552" s="2" t="s">
        <v>1939</v>
      </c>
      <c r="E552" s="2" t="s">
        <v>1946</v>
      </c>
      <c r="F552" s="2" t="s">
        <v>1947</v>
      </c>
      <c r="G552" s="2" t="str">
        <f>HYPERLINK("https://talan.bank.gov.ua/get-user-certificate/RV8DC2pokSiFxMD2Fam3","Завантажити сертифікат")</f>
        <v>Завантажити сертифікат</v>
      </c>
    </row>
    <row r="553" spans="1:7" x14ac:dyDescent="0.3">
      <c r="A553" s="2">
        <v>552</v>
      </c>
      <c r="B553" s="2" t="s">
        <v>1948</v>
      </c>
      <c r="C553" s="2" t="s">
        <v>1938</v>
      </c>
      <c r="D553" s="2" t="s">
        <v>1939</v>
      </c>
      <c r="E553" s="2" t="s">
        <v>1949</v>
      </c>
      <c r="F553" s="2" t="s">
        <v>1950</v>
      </c>
      <c r="G553" s="2" t="str">
        <f>HYPERLINK("https://talan.bank.gov.ua/get-user-certificate/RV8DCiUmp_2F4EVhQO3o","Завантажити сертифікат")</f>
        <v>Завантажити сертифікат</v>
      </c>
    </row>
    <row r="554" spans="1:7" x14ac:dyDescent="0.3">
      <c r="A554" s="2">
        <v>553</v>
      </c>
      <c r="B554" s="2" t="s">
        <v>1951</v>
      </c>
      <c r="C554" s="2" t="s">
        <v>1938</v>
      </c>
      <c r="D554" s="2" t="s">
        <v>1939</v>
      </c>
      <c r="E554" s="2" t="s">
        <v>1952</v>
      </c>
      <c r="F554" s="2" t="s">
        <v>1953</v>
      </c>
      <c r="G554" s="2" t="str">
        <f>HYPERLINK("https://talan.bank.gov.ua/get-user-certificate/RV8DC-Mav0zcEUoasBC3","Завантажити сертифікат")</f>
        <v>Завантажити сертифікат</v>
      </c>
    </row>
    <row r="555" spans="1:7" x14ac:dyDescent="0.3">
      <c r="A555" s="2">
        <v>554</v>
      </c>
      <c r="B555" s="2" t="s">
        <v>1954</v>
      </c>
      <c r="C555" s="2" t="s">
        <v>1938</v>
      </c>
      <c r="D555" s="2" t="s">
        <v>1939</v>
      </c>
      <c r="E555" s="2" t="s">
        <v>1955</v>
      </c>
      <c r="F555" s="2" t="s">
        <v>1956</v>
      </c>
      <c r="G555" s="2" t="str">
        <f>HYPERLINK("https://talan.bank.gov.ua/get-user-certificate/RV8DCieKwKzWQlcdA2M5","Завантажити сертифікат")</f>
        <v>Завантажити сертифікат</v>
      </c>
    </row>
    <row r="556" spans="1:7" x14ac:dyDescent="0.3">
      <c r="A556" s="2">
        <v>555</v>
      </c>
      <c r="B556" s="2" t="s">
        <v>1957</v>
      </c>
      <c r="C556" s="2" t="s">
        <v>1938</v>
      </c>
      <c r="D556" s="2" t="s">
        <v>1939</v>
      </c>
      <c r="E556" s="2" t="s">
        <v>1958</v>
      </c>
      <c r="F556" s="2" t="s">
        <v>1959</v>
      </c>
      <c r="G556" s="2" t="str">
        <f>HYPERLINK("https://talan.bank.gov.ua/get-user-certificate/RV8DCciQWkR2oPtTY1Jz","Завантажити сертифікат")</f>
        <v>Завантажити сертифікат</v>
      </c>
    </row>
    <row r="557" spans="1:7" x14ac:dyDescent="0.3">
      <c r="A557" s="2">
        <v>556</v>
      </c>
      <c r="B557" s="2" t="s">
        <v>1960</v>
      </c>
      <c r="C557" s="2" t="s">
        <v>1938</v>
      </c>
      <c r="D557" s="2" t="s">
        <v>1939</v>
      </c>
      <c r="E557" s="2" t="s">
        <v>1961</v>
      </c>
      <c r="F557" s="2" t="s">
        <v>1962</v>
      </c>
      <c r="G557" s="2" t="str">
        <f>HYPERLINK("https://talan.bank.gov.ua/get-user-certificate/RV8DCYOrZjwyHGXoXIr9","Завантажити сертифікат")</f>
        <v>Завантажити сертифікат</v>
      </c>
    </row>
    <row r="558" spans="1:7" x14ac:dyDescent="0.3">
      <c r="A558" s="2">
        <v>557</v>
      </c>
      <c r="B558" s="2" t="s">
        <v>1963</v>
      </c>
      <c r="C558" s="2" t="s">
        <v>1938</v>
      </c>
      <c r="D558" s="2" t="s">
        <v>1939</v>
      </c>
      <c r="E558" s="2" t="s">
        <v>1964</v>
      </c>
      <c r="F558" s="2" t="s">
        <v>1965</v>
      </c>
      <c r="G558" s="2" t="str">
        <f>HYPERLINK("https://talan.bank.gov.ua/get-user-certificate/RV8DC4IUeWjAEGLABEJm","Завантажити сертифікат")</f>
        <v>Завантажити сертифікат</v>
      </c>
    </row>
    <row r="559" spans="1:7" x14ac:dyDescent="0.3">
      <c r="A559" s="2">
        <v>558</v>
      </c>
      <c r="B559" s="2" t="s">
        <v>1966</v>
      </c>
      <c r="C559" s="2" t="s">
        <v>1938</v>
      </c>
      <c r="D559" s="2" t="s">
        <v>1939</v>
      </c>
      <c r="E559" s="2" t="s">
        <v>1967</v>
      </c>
      <c r="F559" s="2" t="s">
        <v>1968</v>
      </c>
      <c r="G559" s="2" t="str">
        <f>HYPERLINK("https://talan.bank.gov.ua/get-user-certificate/RV8DCoUfK7bjw_nHs0Yn","Завантажити сертифікат")</f>
        <v>Завантажити сертифікат</v>
      </c>
    </row>
    <row r="560" spans="1:7" ht="28.8" x14ac:dyDescent="0.3">
      <c r="A560" s="2">
        <v>559</v>
      </c>
      <c r="B560" s="2" t="s">
        <v>1969</v>
      </c>
      <c r="C560" s="2" t="s">
        <v>1970</v>
      </c>
      <c r="D560" s="2" t="s">
        <v>1971</v>
      </c>
      <c r="E560" s="2" t="s">
        <v>1972</v>
      </c>
      <c r="F560" s="2" t="s">
        <v>1973</v>
      </c>
      <c r="G560" s="2" t="str">
        <f>HYPERLINK("https://talan.bank.gov.ua/get-user-certificate/RV8DCJiV0iJ5KoyU-1u9","Завантажити сертифікат")</f>
        <v>Завантажити сертифікат</v>
      </c>
    </row>
    <row r="561" spans="1:7" ht="28.8" x14ac:dyDescent="0.3">
      <c r="A561" s="2">
        <v>560</v>
      </c>
      <c r="B561" s="2" t="s">
        <v>1974</v>
      </c>
      <c r="C561" s="2" t="s">
        <v>1975</v>
      </c>
      <c r="D561" s="2" t="s">
        <v>1976</v>
      </c>
      <c r="E561" s="2" t="s">
        <v>1977</v>
      </c>
      <c r="F561" s="2" t="s">
        <v>1978</v>
      </c>
      <c r="G561" s="2" t="str">
        <f>HYPERLINK("https://talan.bank.gov.ua/get-user-certificate/RV8DCWUYfvp31gr7m1lt","Завантажити сертифікат")</f>
        <v>Завантажити сертифікат</v>
      </c>
    </row>
    <row r="562" spans="1:7" ht="28.8" x14ac:dyDescent="0.3">
      <c r="A562" s="2">
        <v>561</v>
      </c>
      <c r="B562" s="2" t="s">
        <v>1979</v>
      </c>
      <c r="C562" s="2" t="s">
        <v>1975</v>
      </c>
      <c r="D562" s="2" t="s">
        <v>1976</v>
      </c>
      <c r="E562" s="2" t="s">
        <v>1980</v>
      </c>
      <c r="F562" s="2" t="s">
        <v>1981</v>
      </c>
      <c r="G562" s="2" t="str">
        <f>HYPERLINK("https://talan.bank.gov.ua/get-user-certificate/RV8DCrvwIeLO3_XxUvhc","Завантажити сертифікат")</f>
        <v>Завантажити сертифікат</v>
      </c>
    </row>
    <row r="563" spans="1:7" ht="28.8" x14ac:dyDescent="0.3">
      <c r="A563" s="2">
        <v>562</v>
      </c>
      <c r="B563" s="2" t="s">
        <v>1982</v>
      </c>
      <c r="C563" s="2" t="s">
        <v>1975</v>
      </c>
      <c r="D563" s="2" t="s">
        <v>1976</v>
      </c>
      <c r="E563" s="2" t="s">
        <v>1983</v>
      </c>
      <c r="F563" s="2" t="s">
        <v>1984</v>
      </c>
      <c r="G563" s="2" t="str">
        <f>HYPERLINK("https://talan.bank.gov.ua/get-user-certificate/RV8DCYcmEHuQkouTFGnO","Завантажити сертифікат")</f>
        <v>Завантажити сертифікат</v>
      </c>
    </row>
    <row r="564" spans="1:7" ht="28.8" x14ac:dyDescent="0.3">
      <c r="A564" s="2">
        <v>563</v>
      </c>
      <c r="B564" s="2" t="s">
        <v>1985</v>
      </c>
      <c r="C564" s="2" t="s">
        <v>1986</v>
      </c>
      <c r="D564" s="2" t="s">
        <v>1987</v>
      </c>
      <c r="E564" s="2" t="s">
        <v>1988</v>
      </c>
      <c r="F564" s="2" t="s">
        <v>1989</v>
      </c>
      <c r="G564" s="2" t="str">
        <f>HYPERLINK("https://talan.bank.gov.ua/get-user-certificate/RV8DC_I_irDJMbiqQSIG","Завантажити сертифікат")</f>
        <v>Завантажити сертифікат</v>
      </c>
    </row>
    <row r="565" spans="1:7" ht="28.8" x14ac:dyDescent="0.3">
      <c r="A565" s="2">
        <v>564</v>
      </c>
      <c r="B565" s="2" t="s">
        <v>1990</v>
      </c>
      <c r="C565" s="2" t="s">
        <v>1991</v>
      </c>
      <c r="D565" s="2" t="s">
        <v>1992</v>
      </c>
      <c r="E565" s="2" t="s">
        <v>1993</v>
      </c>
      <c r="F565" s="2" t="s">
        <v>1994</v>
      </c>
      <c r="G565" s="2" t="str">
        <f>HYPERLINK("https://talan.bank.gov.ua/get-user-certificate/RV8DCriHnh14FjPAklSz","Завантажити сертифікат")</f>
        <v>Завантажити сертифікат</v>
      </c>
    </row>
    <row r="566" spans="1:7" ht="28.8" x14ac:dyDescent="0.3">
      <c r="A566" s="2">
        <v>565</v>
      </c>
      <c r="B566" s="4" t="s">
        <v>1995</v>
      </c>
      <c r="C566" s="4" t="s">
        <v>1991</v>
      </c>
      <c r="D566" s="4" t="s">
        <v>1992</v>
      </c>
      <c r="E566" s="4" t="s">
        <v>1996</v>
      </c>
      <c r="F566" s="4" t="s">
        <v>5764</v>
      </c>
      <c r="G566" s="4" t="str">
        <f>HYPERLINK("https://talan.bank.gov.ua/get-user-certificate/NcfjeuYTpiKj73T-UhEO","Завантажити сертифікат")</f>
        <v>Завантажити сертифікат</v>
      </c>
    </row>
    <row r="567" spans="1:7" ht="28.8" x14ac:dyDescent="0.3">
      <c r="A567" s="2">
        <v>566</v>
      </c>
      <c r="B567" s="2" t="s">
        <v>1997</v>
      </c>
      <c r="C567" s="2" t="s">
        <v>1998</v>
      </c>
      <c r="D567" s="2" t="s">
        <v>1999</v>
      </c>
      <c r="E567" s="2" t="s">
        <v>2000</v>
      </c>
      <c r="F567" s="2" t="s">
        <v>2001</v>
      </c>
      <c r="G567" s="2" t="str">
        <f>HYPERLINK("https://talan.bank.gov.ua/get-user-certificate/RV8DCTMFyvRGO1Q1-x8p","Завантажити сертифікат")</f>
        <v>Завантажити сертифікат</v>
      </c>
    </row>
    <row r="568" spans="1:7" ht="28.8" x14ac:dyDescent="0.3">
      <c r="A568" s="2">
        <v>567</v>
      </c>
      <c r="B568" s="2" t="s">
        <v>2002</v>
      </c>
      <c r="C568" s="2" t="s">
        <v>2003</v>
      </c>
      <c r="D568" s="2" t="s">
        <v>1999</v>
      </c>
      <c r="E568" s="2" t="s">
        <v>2004</v>
      </c>
      <c r="G568" s="2" t="str">
        <f>HYPERLINK("https://talan.bank.gov.ua/get-user-certificate/RV8DCx1YzYdVNAgnOX8z","Завантажити сертифікат")</f>
        <v>Завантажити сертифікат</v>
      </c>
    </row>
    <row r="569" spans="1:7" ht="28.8" x14ac:dyDescent="0.3">
      <c r="A569" s="2">
        <v>568</v>
      </c>
      <c r="B569" s="2" t="s">
        <v>2005</v>
      </c>
      <c r="C569" s="2" t="s">
        <v>2003</v>
      </c>
      <c r="D569" s="2" t="s">
        <v>1999</v>
      </c>
      <c r="E569" s="2" t="s">
        <v>2006</v>
      </c>
      <c r="F569" s="2" t="s">
        <v>2007</v>
      </c>
      <c r="G569" s="2" t="str">
        <f>HYPERLINK("https://talan.bank.gov.ua/get-user-certificate/RV8DCZEmpKVkBufG1b4k","Завантажити сертифікат")</f>
        <v>Завантажити сертифікат</v>
      </c>
    </row>
    <row r="570" spans="1:7" ht="28.8" x14ac:dyDescent="0.3">
      <c r="A570" s="2">
        <v>569</v>
      </c>
      <c r="B570" s="2" t="s">
        <v>2008</v>
      </c>
      <c r="C570" s="2" t="s">
        <v>2003</v>
      </c>
      <c r="D570" s="2" t="s">
        <v>1999</v>
      </c>
      <c r="E570" s="2" t="s">
        <v>2009</v>
      </c>
      <c r="F570" s="2" t="s">
        <v>2010</v>
      </c>
      <c r="G570" s="2" t="str">
        <f>HYPERLINK("https://talan.bank.gov.ua/get-user-certificate/RV8DCB8Kpz_srkZCn02u","Завантажити сертифікат")</f>
        <v>Завантажити сертифікат</v>
      </c>
    </row>
    <row r="571" spans="1:7" ht="43.2" x14ac:dyDescent="0.3">
      <c r="A571" s="2">
        <v>570</v>
      </c>
      <c r="B571" s="2" t="s">
        <v>2011</v>
      </c>
      <c r="C571" s="2" t="s">
        <v>2012</v>
      </c>
      <c r="D571" s="2" t="s">
        <v>2013</v>
      </c>
      <c r="E571" s="2" t="s">
        <v>2014</v>
      </c>
      <c r="F571" s="2" t="s">
        <v>2015</v>
      </c>
      <c r="G571" s="2" t="str">
        <f>HYPERLINK("https://talan.bank.gov.ua/get-user-certificate/RV8DC-4SJvVViqvq32LY","Завантажити сертифікат")</f>
        <v>Завантажити сертифікат</v>
      </c>
    </row>
    <row r="572" spans="1:7" ht="28.8" x14ac:dyDescent="0.3">
      <c r="A572" s="2">
        <v>571</v>
      </c>
      <c r="B572" s="2" t="s">
        <v>2016</v>
      </c>
      <c r="C572" s="2" t="s">
        <v>2017</v>
      </c>
      <c r="D572" s="2" t="s">
        <v>2018</v>
      </c>
      <c r="E572" s="2" t="s">
        <v>2019</v>
      </c>
      <c r="F572" s="2" t="s">
        <v>2020</v>
      </c>
      <c r="G572" s="2" t="str">
        <f>HYPERLINK("https://talan.bank.gov.ua/get-user-certificate/RV8DCouH9WQwlIVywPOp","Завантажити сертифікат")</f>
        <v>Завантажити сертифікат</v>
      </c>
    </row>
    <row r="573" spans="1:7" ht="28.8" x14ac:dyDescent="0.3">
      <c r="A573" s="2">
        <v>572</v>
      </c>
      <c r="B573" s="2" t="s">
        <v>2021</v>
      </c>
      <c r="C573" s="2" t="s">
        <v>2022</v>
      </c>
      <c r="D573" s="2" t="s">
        <v>2018</v>
      </c>
      <c r="E573" s="2" t="s">
        <v>2023</v>
      </c>
      <c r="F573" s="2" t="s">
        <v>2024</v>
      </c>
      <c r="G573" s="2" t="str">
        <f>HYPERLINK("https://talan.bank.gov.ua/get-user-certificate/RV8DCqm0iutmC34Wie8z","Завантажити сертифікат")</f>
        <v>Завантажити сертифікат</v>
      </c>
    </row>
    <row r="574" spans="1:7" x14ac:dyDescent="0.3">
      <c r="A574" s="2">
        <v>573</v>
      </c>
      <c r="B574" s="2" t="s">
        <v>2025</v>
      </c>
      <c r="C574" s="2" t="s">
        <v>2026</v>
      </c>
      <c r="D574" s="2" t="s">
        <v>2027</v>
      </c>
      <c r="E574" s="2" t="s">
        <v>2028</v>
      </c>
      <c r="F574" s="2" t="s">
        <v>2029</v>
      </c>
      <c r="G574" s="2" t="str">
        <f>HYPERLINK("https://talan.bank.gov.ua/get-user-certificate/RV8DCc_OPChqP452qwH2","Завантажити сертифікат")</f>
        <v>Завантажити сертифікат</v>
      </c>
    </row>
    <row r="575" spans="1:7" ht="28.8" x14ac:dyDescent="0.3">
      <c r="A575" s="2">
        <v>574</v>
      </c>
      <c r="B575" s="2" t="s">
        <v>2030</v>
      </c>
      <c r="C575" s="2" t="s">
        <v>2026</v>
      </c>
      <c r="D575" s="2" t="s">
        <v>2027</v>
      </c>
      <c r="E575" s="2" t="s">
        <v>2031</v>
      </c>
      <c r="F575" s="2" t="s">
        <v>2032</v>
      </c>
      <c r="G575" s="2" t="str">
        <f>HYPERLINK("https://talan.bank.gov.ua/get-user-certificate/RV8DCvMCDn1U5dVQWZhi","Завантажити сертифікат")</f>
        <v>Завантажити сертифікат</v>
      </c>
    </row>
    <row r="576" spans="1:7" x14ac:dyDescent="0.3">
      <c r="A576" s="2">
        <v>575</v>
      </c>
      <c r="B576" s="2" t="s">
        <v>2033</v>
      </c>
      <c r="C576" s="2" t="s">
        <v>2026</v>
      </c>
      <c r="D576" s="2" t="s">
        <v>2027</v>
      </c>
      <c r="E576" s="2" t="s">
        <v>2034</v>
      </c>
      <c r="F576" s="2" t="s">
        <v>2035</v>
      </c>
      <c r="G576" s="2" t="str">
        <f>HYPERLINK("https://talan.bank.gov.ua/get-user-certificate/RV8DCIpgpq5E5PdDXF-j","Завантажити сертифікат")</f>
        <v>Завантажити сертифікат</v>
      </c>
    </row>
    <row r="577" spans="1:7" ht="28.8" x14ac:dyDescent="0.3">
      <c r="A577" s="2">
        <v>576</v>
      </c>
      <c r="B577" s="2" t="s">
        <v>2036</v>
      </c>
      <c r="C577" s="2" t="s">
        <v>2026</v>
      </c>
      <c r="D577" s="2" t="s">
        <v>2027</v>
      </c>
      <c r="E577" s="2" t="s">
        <v>2037</v>
      </c>
      <c r="F577" s="2" t="s">
        <v>2038</v>
      </c>
      <c r="G577" s="2" t="str">
        <f>HYPERLINK("https://talan.bank.gov.ua/get-user-certificate/RV8DCa86EfwvdJLJVLbk","Завантажити сертифікат")</f>
        <v>Завантажити сертифікат</v>
      </c>
    </row>
    <row r="578" spans="1:7" x14ac:dyDescent="0.3">
      <c r="A578" s="2">
        <v>577</v>
      </c>
      <c r="B578" s="2" t="s">
        <v>2039</v>
      </c>
      <c r="C578" s="2" t="s">
        <v>2026</v>
      </c>
      <c r="D578" s="2" t="s">
        <v>2027</v>
      </c>
      <c r="E578" s="2" t="s">
        <v>2040</v>
      </c>
      <c r="F578" s="2" t="s">
        <v>2041</v>
      </c>
      <c r="G578" s="2" t="str">
        <f>HYPERLINK("https://talan.bank.gov.ua/get-user-certificate/RV8DC_P8XaiFw8i5PekH","Завантажити сертифікат")</f>
        <v>Завантажити сертифікат</v>
      </c>
    </row>
    <row r="579" spans="1:7" x14ac:dyDescent="0.3">
      <c r="A579" s="2">
        <v>578</v>
      </c>
      <c r="B579" s="2" t="s">
        <v>2042</v>
      </c>
      <c r="C579" s="2" t="s">
        <v>2026</v>
      </c>
      <c r="D579" s="2" t="s">
        <v>2027</v>
      </c>
      <c r="E579" s="2" t="s">
        <v>2043</v>
      </c>
      <c r="F579" s="2" t="s">
        <v>2044</v>
      </c>
      <c r="G579" s="2" t="str">
        <f>HYPERLINK("https://talan.bank.gov.ua/get-user-certificate/RV8DCICuAA4nEK9j6RGL","Завантажити сертифікат")</f>
        <v>Завантажити сертифікат</v>
      </c>
    </row>
    <row r="580" spans="1:7" x14ac:dyDescent="0.3">
      <c r="A580" s="2">
        <v>579</v>
      </c>
      <c r="B580" s="2" t="s">
        <v>2045</v>
      </c>
      <c r="C580" s="2" t="s">
        <v>2026</v>
      </c>
      <c r="D580" s="2" t="s">
        <v>2027</v>
      </c>
      <c r="E580" s="2" t="s">
        <v>2046</v>
      </c>
      <c r="F580" s="2" t="s">
        <v>2047</v>
      </c>
      <c r="G580" s="2" t="str">
        <f>HYPERLINK("https://talan.bank.gov.ua/get-user-certificate/RV8DConF4cG2E710XcKp","Завантажити сертифікат")</f>
        <v>Завантажити сертифікат</v>
      </c>
    </row>
    <row r="581" spans="1:7" x14ac:dyDescent="0.3">
      <c r="A581" s="2">
        <v>580</v>
      </c>
      <c r="B581" s="2" t="s">
        <v>2048</v>
      </c>
      <c r="C581" s="2" t="s">
        <v>2026</v>
      </c>
      <c r="D581" s="2" t="s">
        <v>2027</v>
      </c>
      <c r="E581" s="2" t="s">
        <v>2049</v>
      </c>
      <c r="F581" s="2" t="s">
        <v>2050</v>
      </c>
      <c r="G581" s="2" t="str">
        <f>HYPERLINK("https://talan.bank.gov.ua/get-user-certificate/RV8DCEfuw5GPu7FiPJ7N","Завантажити сертифікат")</f>
        <v>Завантажити сертифікат</v>
      </c>
    </row>
    <row r="582" spans="1:7" ht="28.8" x14ac:dyDescent="0.3">
      <c r="A582" s="2">
        <v>581</v>
      </c>
      <c r="B582" s="2" t="s">
        <v>2051</v>
      </c>
      <c r="C582" s="2" t="s">
        <v>2026</v>
      </c>
      <c r="D582" s="2" t="s">
        <v>2027</v>
      </c>
      <c r="E582" s="2" t="s">
        <v>2052</v>
      </c>
      <c r="F582" s="2" t="s">
        <v>2053</v>
      </c>
      <c r="G582" s="2" t="str">
        <f>HYPERLINK("https://talan.bank.gov.ua/get-user-certificate/RV8DCb3UPWkByboX2iPK","Завантажити сертифікат")</f>
        <v>Завантажити сертифікат</v>
      </c>
    </row>
    <row r="583" spans="1:7" ht="28.8" x14ac:dyDescent="0.3">
      <c r="A583" s="2">
        <v>582</v>
      </c>
      <c r="B583" s="2" t="s">
        <v>2054</v>
      </c>
      <c r="C583" s="2" t="s">
        <v>2055</v>
      </c>
      <c r="D583" s="2" t="s">
        <v>2056</v>
      </c>
      <c r="E583" s="2" t="s">
        <v>2057</v>
      </c>
      <c r="F583" s="2" t="s">
        <v>2058</v>
      </c>
      <c r="G583" s="2" t="str">
        <f>HYPERLINK("https://talan.bank.gov.ua/get-user-certificate/RV8DCsVDGO0smM-jLk89","Завантажити сертифікат")</f>
        <v>Завантажити сертифікат</v>
      </c>
    </row>
    <row r="584" spans="1:7" x14ac:dyDescent="0.3">
      <c r="A584" s="2">
        <v>583</v>
      </c>
      <c r="B584" s="2" t="s">
        <v>2059</v>
      </c>
      <c r="C584" s="2" t="s">
        <v>2055</v>
      </c>
      <c r="D584" s="2" t="s">
        <v>2056</v>
      </c>
      <c r="E584" s="2" t="s">
        <v>2060</v>
      </c>
      <c r="F584" s="2" t="s">
        <v>2061</v>
      </c>
      <c r="G584" s="2" t="str">
        <f>HYPERLINK("https://talan.bank.gov.ua/get-user-certificate/RV8DCzvTi1Erp3jtBNvR","Завантажити сертифікат")</f>
        <v>Завантажити сертифікат</v>
      </c>
    </row>
    <row r="585" spans="1:7" x14ac:dyDescent="0.3">
      <c r="A585" s="2">
        <v>584</v>
      </c>
      <c r="B585" s="2" t="s">
        <v>2062</v>
      </c>
      <c r="C585" s="2" t="s">
        <v>2063</v>
      </c>
      <c r="D585" s="2" t="s">
        <v>2056</v>
      </c>
      <c r="E585" s="2" t="s">
        <v>2064</v>
      </c>
      <c r="F585" s="2" t="s">
        <v>2065</v>
      </c>
      <c r="G585" s="2" t="str">
        <f>HYPERLINK("https://talan.bank.gov.ua/get-user-certificate/RV8DCTVGIkAaNr5wb2dk","Завантажити сертифікат")</f>
        <v>Завантажити сертифікат</v>
      </c>
    </row>
    <row r="586" spans="1:7" x14ac:dyDescent="0.3">
      <c r="A586" s="2">
        <v>585</v>
      </c>
      <c r="B586" s="2" t="s">
        <v>2066</v>
      </c>
      <c r="C586" s="2" t="s">
        <v>2055</v>
      </c>
      <c r="D586" s="2" t="s">
        <v>2056</v>
      </c>
      <c r="E586" s="2" t="s">
        <v>2067</v>
      </c>
      <c r="F586" s="2" t="s">
        <v>2068</v>
      </c>
      <c r="G586" s="2" t="str">
        <f>HYPERLINK("https://talan.bank.gov.ua/get-user-certificate/RV8DC0A-QOgaXp_fzt50","Завантажити сертифікат")</f>
        <v>Завантажити сертифікат</v>
      </c>
    </row>
    <row r="587" spans="1:7" ht="28.8" x14ac:dyDescent="0.3">
      <c r="A587" s="2">
        <v>586</v>
      </c>
      <c r="B587" s="2" t="s">
        <v>2069</v>
      </c>
      <c r="C587" s="2" t="s">
        <v>2070</v>
      </c>
      <c r="D587" s="2" t="s">
        <v>2071</v>
      </c>
      <c r="E587" s="2" t="s">
        <v>2072</v>
      </c>
      <c r="F587" s="2" t="s">
        <v>2073</v>
      </c>
      <c r="G587" s="2" t="str">
        <f>HYPERLINK("https://talan.bank.gov.ua/get-user-certificate/RV8DCME3ziDuKEdIzvJ-","Завантажити сертифікат")</f>
        <v>Завантажити сертифікат</v>
      </c>
    </row>
    <row r="588" spans="1:7" ht="28.8" x14ac:dyDescent="0.3">
      <c r="A588" s="2">
        <v>587</v>
      </c>
      <c r="B588" s="2" t="s">
        <v>2074</v>
      </c>
      <c r="C588" s="2" t="s">
        <v>2070</v>
      </c>
      <c r="D588" s="2" t="s">
        <v>2071</v>
      </c>
      <c r="E588" s="2" t="s">
        <v>2075</v>
      </c>
      <c r="F588" s="2" t="s">
        <v>2076</v>
      </c>
      <c r="G588" s="2" t="str">
        <f>HYPERLINK("https://talan.bank.gov.ua/get-user-certificate/RV8DCDjgeRB4iPxSa51n","Завантажити сертифікат")</f>
        <v>Завантажити сертифікат</v>
      </c>
    </row>
    <row r="589" spans="1:7" ht="28.8" x14ac:dyDescent="0.3">
      <c r="A589" s="2">
        <v>588</v>
      </c>
      <c r="B589" s="2" t="s">
        <v>2077</v>
      </c>
      <c r="C589" s="2" t="s">
        <v>2070</v>
      </c>
      <c r="D589" s="2" t="s">
        <v>2071</v>
      </c>
      <c r="E589" s="2" t="s">
        <v>2078</v>
      </c>
      <c r="F589" s="2" t="s">
        <v>2079</v>
      </c>
      <c r="G589" s="2" t="str">
        <f>HYPERLINK("https://talan.bank.gov.ua/get-user-certificate/RV8DCWkwlzVNJRIEZXdM","Завантажити сертифікат")</f>
        <v>Завантажити сертифікат</v>
      </c>
    </row>
    <row r="590" spans="1:7" ht="28.8" x14ac:dyDescent="0.3">
      <c r="A590" s="2">
        <v>589</v>
      </c>
      <c r="B590" s="2" t="s">
        <v>2080</v>
      </c>
      <c r="C590" s="2" t="s">
        <v>2070</v>
      </c>
      <c r="D590" s="2" t="s">
        <v>2071</v>
      </c>
      <c r="E590" s="2" t="s">
        <v>2081</v>
      </c>
      <c r="F590" s="2" t="s">
        <v>2082</v>
      </c>
      <c r="G590" s="2" t="str">
        <f>HYPERLINK("https://talan.bank.gov.ua/get-user-certificate/RV8DCoJDJU0WrwbUNBZy","Завантажити сертифікат")</f>
        <v>Завантажити сертифікат</v>
      </c>
    </row>
    <row r="591" spans="1:7" ht="28.8" x14ac:dyDescent="0.3">
      <c r="A591" s="2">
        <v>590</v>
      </c>
      <c r="B591" s="2" t="s">
        <v>2083</v>
      </c>
      <c r="C591" s="2" t="s">
        <v>2084</v>
      </c>
      <c r="D591" s="2" t="s">
        <v>2071</v>
      </c>
      <c r="E591" s="2" t="s">
        <v>2085</v>
      </c>
      <c r="F591" s="2" t="s">
        <v>2086</v>
      </c>
      <c r="G591" s="2" t="str">
        <f>HYPERLINK("https://talan.bank.gov.ua/get-user-certificate/RV8DCopzJu7jcfIBwfzI","Завантажити сертифікат")</f>
        <v>Завантажити сертифікат</v>
      </c>
    </row>
    <row r="592" spans="1:7" ht="28.8" x14ac:dyDescent="0.3">
      <c r="A592" s="2">
        <v>591</v>
      </c>
      <c r="B592" s="2" t="s">
        <v>2087</v>
      </c>
      <c r="C592" s="2" t="s">
        <v>2084</v>
      </c>
      <c r="D592" s="2" t="s">
        <v>2071</v>
      </c>
      <c r="E592" s="2" t="s">
        <v>2088</v>
      </c>
      <c r="F592" s="2" t="s">
        <v>2089</v>
      </c>
      <c r="G592" s="2" t="str">
        <f>HYPERLINK("https://talan.bank.gov.ua/get-user-certificate/RV8DCC0RngC5-G9qIEF8","Завантажити сертифікат")</f>
        <v>Завантажити сертифікат</v>
      </c>
    </row>
    <row r="593" spans="1:7" ht="28.8" x14ac:dyDescent="0.3">
      <c r="A593" s="2">
        <v>592</v>
      </c>
      <c r="B593" s="2" t="s">
        <v>2090</v>
      </c>
      <c r="C593" s="2" t="s">
        <v>2070</v>
      </c>
      <c r="D593" s="2" t="s">
        <v>2071</v>
      </c>
      <c r="E593" s="2" t="s">
        <v>2091</v>
      </c>
      <c r="F593" s="2" t="s">
        <v>2092</v>
      </c>
      <c r="G593" s="2" t="str">
        <f>HYPERLINK("https://talan.bank.gov.ua/get-user-certificate/RV8DCU8iFOA7dOqVbUzw","Завантажити сертифікат")</f>
        <v>Завантажити сертифікат</v>
      </c>
    </row>
    <row r="594" spans="1:7" ht="28.8" x14ac:dyDescent="0.3">
      <c r="A594" s="2">
        <v>593</v>
      </c>
      <c r="B594" s="2" t="s">
        <v>2093</v>
      </c>
      <c r="C594" s="2" t="s">
        <v>2084</v>
      </c>
      <c r="D594" s="2" t="s">
        <v>2071</v>
      </c>
      <c r="E594" s="2" t="s">
        <v>2094</v>
      </c>
      <c r="F594" s="2" t="s">
        <v>2095</v>
      </c>
      <c r="G594" s="2" t="str">
        <f>HYPERLINK("https://talan.bank.gov.ua/get-user-certificate/RV8DC2I1I-6-PKGyQTbK","Завантажити сертифікат")</f>
        <v>Завантажити сертифікат</v>
      </c>
    </row>
    <row r="595" spans="1:7" ht="28.8" x14ac:dyDescent="0.3">
      <c r="A595" s="2">
        <v>594</v>
      </c>
      <c r="B595" s="2" t="s">
        <v>2096</v>
      </c>
      <c r="C595" s="2" t="s">
        <v>2084</v>
      </c>
      <c r="D595" s="2" t="s">
        <v>2071</v>
      </c>
      <c r="E595" s="2" t="s">
        <v>2097</v>
      </c>
      <c r="F595" s="2" t="s">
        <v>2098</v>
      </c>
      <c r="G595" s="2" t="str">
        <f>HYPERLINK("https://talan.bank.gov.ua/get-user-certificate/RV8DCbMUKMKkjci2jMg_","Завантажити сертифікат")</f>
        <v>Завантажити сертифікат</v>
      </c>
    </row>
    <row r="596" spans="1:7" ht="28.8" x14ac:dyDescent="0.3">
      <c r="A596" s="2">
        <v>595</v>
      </c>
      <c r="B596" s="2" t="s">
        <v>2099</v>
      </c>
      <c r="C596" s="2" t="s">
        <v>2084</v>
      </c>
      <c r="D596" s="2" t="s">
        <v>2071</v>
      </c>
      <c r="E596" s="2" t="s">
        <v>2100</v>
      </c>
      <c r="F596" s="2" t="s">
        <v>2101</v>
      </c>
      <c r="G596" s="2" t="str">
        <f>HYPERLINK("https://talan.bank.gov.ua/get-user-certificate/RV8DCpJdwPkJjBiv8oBq","Завантажити сертифікат")</f>
        <v>Завантажити сертифікат</v>
      </c>
    </row>
    <row r="597" spans="1:7" ht="28.8" x14ac:dyDescent="0.3">
      <c r="A597" s="2">
        <v>596</v>
      </c>
      <c r="B597" s="2" t="s">
        <v>2102</v>
      </c>
      <c r="C597" s="2" t="s">
        <v>2084</v>
      </c>
      <c r="D597" s="2" t="s">
        <v>2071</v>
      </c>
      <c r="E597" s="2" t="s">
        <v>2103</v>
      </c>
      <c r="F597" s="2" t="s">
        <v>2104</v>
      </c>
      <c r="G597" s="2" t="str">
        <f>HYPERLINK("https://talan.bank.gov.ua/get-user-certificate/RV8DCxWz8XlUfBhycfmC","Завантажити сертифікат")</f>
        <v>Завантажити сертифікат</v>
      </c>
    </row>
    <row r="598" spans="1:7" ht="28.8" x14ac:dyDescent="0.3">
      <c r="A598" s="2">
        <v>597</v>
      </c>
      <c r="B598" s="2" t="s">
        <v>2105</v>
      </c>
      <c r="C598" s="2" t="s">
        <v>2070</v>
      </c>
      <c r="D598" s="2" t="s">
        <v>2071</v>
      </c>
      <c r="E598" s="2" t="s">
        <v>2106</v>
      </c>
      <c r="F598" s="2" t="s">
        <v>2107</v>
      </c>
      <c r="G598" s="2" t="str">
        <f>HYPERLINK("https://talan.bank.gov.ua/get-user-certificate/RV8DCktaUVw3vJuXfkWt","Завантажити сертифікат")</f>
        <v>Завантажити сертифікат</v>
      </c>
    </row>
    <row r="599" spans="1:7" x14ac:dyDescent="0.3">
      <c r="A599" s="2">
        <v>598</v>
      </c>
      <c r="B599" s="2" t="s">
        <v>2108</v>
      </c>
      <c r="C599" s="2" t="s">
        <v>2109</v>
      </c>
      <c r="D599" s="2" t="s">
        <v>2110</v>
      </c>
      <c r="E599" s="2" t="s">
        <v>2111</v>
      </c>
      <c r="F599" s="2" t="s">
        <v>2112</v>
      </c>
      <c r="G599" s="2" t="str">
        <f>HYPERLINK("https://talan.bank.gov.ua/get-user-certificate/RV8DCVrNNzEkN8OOay7E","Завантажити сертифікат")</f>
        <v>Завантажити сертифікат</v>
      </c>
    </row>
    <row r="600" spans="1:7" x14ac:dyDescent="0.3">
      <c r="A600" s="2">
        <v>599</v>
      </c>
      <c r="B600" s="2" t="s">
        <v>2113</v>
      </c>
      <c r="C600" s="2" t="s">
        <v>2114</v>
      </c>
      <c r="D600" s="2" t="s">
        <v>2110</v>
      </c>
      <c r="E600" s="2" t="s">
        <v>2115</v>
      </c>
      <c r="F600" s="2" t="s">
        <v>2116</v>
      </c>
      <c r="G600" s="2" t="str">
        <f>HYPERLINK("https://talan.bank.gov.ua/get-user-certificate/RV8DCA0t2OhlaJhEYrZx","Завантажити сертифікат")</f>
        <v>Завантажити сертифікат</v>
      </c>
    </row>
    <row r="601" spans="1:7" x14ac:dyDescent="0.3">
      <c r="A601" s="2">
        <v>600</v>
      </c>
      <c r="B601" s="2" t="s">
        <v>2117</v>
      </c>
      <c r="C601" s="2" t="s">
        <v>2109</v>
      </c>
      <c r="D601" s="2" t="s">
        <v>2110</v>
      </c>
      <c r="E601" s="2" t="s">
        <v>2118</v>
      </c>
      <c r="F601" s="2" t="s">
        <v>2119</v>
      </c>
      <c r="G601" s="2" t="str">
        <f>HYPERLINK("https://talan.bank.gov.ua/get-user-certificate/RV8DCDnOAkT6rgMqK6EF","Завантажити сертифікат")</f>
        <v>Завантажити сертифікат</v>
      </c>
    </row>
    <row r="602" spans="1:7" x14ac:dyDescent="0.3">
      <c r="A602" s="2">
        <v>601</v>
      </c>
      <c r="B602" s="2" t="s">
        <v>2120</v>
      </c>
      <c r="C602" s="2" t="s">
        <v>2114</v>
      </c>
      <c r="D602" s="2" t="s">
        <v>2110</v>
      </c>
      <c r="E602" s="2" t="s">
        <v>2121</v>
      </c>
      <c r="F602" s="2" t="s">
        <v>2122</v>
      </c>
      <c r="G602" s="2" t="str">
        <f>HYPERLINK("https://talan.bank.gov.ua/get-user-certificate/RV8DCOY0qo8sZKK5qI9r","Завантажити сертифікат")</f>
        <v>Завантажити сертифікат</v>
      </c>
    </row>
    <row r="603" spans="1:7" x14ac:dyDescent="0.3">
      <c r="A603" s="2">
        <v>602</v>
      </c>
      <c r="B603" s="2" t="s">
        <v>2123</v>
      </c>
      <c r="C603" s="2" t="s">
        <v>2124</v>
      </c>
      <c r="D603" s="2" t="s">
        <v>2125</v>
      </c>
      <c r="E603" s="2" t="s">
        <v>2126</v>
      </c>
      <c r="F603" s="2" t="s">
        <v>2127</v>
      </c>
      <c r="G603" s="2" t="str">
        <f>HYPERLINK("https://talan.bank.gov.ua/get-user-certificate/RV8DCSR_ypHrdd9l5h-G","Завантажити сертифікат")</f>
        <v>Завантажити сертифікат</v>
      </c>
    </row>
    <row r="604" spans="1:7" x14ac:dyDescent="0.3">
      <c r="A604" s="2">
        <v>603</v>
      </c>
      <c r="B604" s="2" t="s">
        <v>2128</v>
      </c>
      <c r="C604" s="2" t="s">
        <v>2129</v>
      </c>
      <c r="D604" s="2" t="s">
        <v>2125</v>
      </c>
      <c r="E604" s="2" t="s">
        <v>2130</v>
      </c>
      <c r="F604" s="2" t="s">
        <v>2131</v>
      </c>
      <c r="G604" s="2" t="str">
        <f>HYPERLINK("https://talan.bank.gov.ua/get-user-certificate/RV8DCcPXbNuhGBKM6_YU","Завантажити сертифікат")</f>
        <v>Завантажити сертифікат</v>
      </c>
    </row>
    <row r="605" spans="1:7" x14ac:dyDescent="0.3">
      <c r="A605" s="2">
        <v>604</v>
      </c>
      <c r="B605" s="2" t="s">
        <v>2132</v>
      </c>
      <c r="C605" s="2" t="s">
        <v>2129</v>
      </c>
      <c r="D605" s="2" t="s">
        <v>2125</v>
      </c>
      <c r="E605" s="2" t="s">
        <v>2133</v>
      </c>
      <c r="F605" s="2" t="s">
        <v>2134</v>
      </c>
      <c r="G605" s="2" t="str">
        <f>HYPERLINK("https://talan.bank.gov.ua/get-user-certificate/RV8DCx0V_hcAepfBAGGo","Завантажити сертифікат")</f>
        <v>Завантажити сертифікат</v>
      </c>
    </row>
    <row r="606" spans="1:7" x14ac:dyDescent="0.3">
      <c r="A606" s="2">
        <v>605</v>
      </c>
      <c r="B606" s="2" t="s">
        <v>2135</v>
      </c>
      <c r="C606" s="2" t="s">
        <v>2124</v>
      </c>
      <c r="D606" s="2" t="s">
        <v>2125</v>
      </c>
      <c r="E606" s="2" t="s">
        <v>2136</v>
      </c>
      <c r="F606" s="2" t="s">
        <v>2137</v>
      </c>
      <c r="G606" s="2" t="str">
        <f>HYPERLINK("https://talan.bank.gov.ua/get-user-certificate/RV8DCoilzLdsyBlDv0i_","Завантажити сертифікат")</f>
        <v>Завантажити сертифікат</v>
      </c>
    </row>
    <row r="607" spans="1:7" ht="28.8" x14ac:dyDescent="0.3">
      <c r="A607" s="2">
        <v>606</v>
      </c>
      <c r="B607" s="2" t="s">
        <v>2138</v>
      </c>
      <c r="C607" s="2" t="s">
        <v>2124</v>
      </c>
      <c r="D607" s="2" t="s">
        <v>2125</v>
      </c>
      <c r="E607" s="2" t="s">
        <v>2139</v>
      </c>
      <c r="F607" s="2" t="s">
        <v>2140</v>
      </c>
      <c r="G607" s="2" t="str">
        <f>HYPERLINK("https://talan.bank.gov.ua/get-user-certificate/RV8DC0jXqRpe6fi64KVu","Завантажити сертифікат")</f>
        <v>Завантажити сертифікат</v>
      </c>
    </row>
    <row r="608" spans="1:7" x14ac:dyDescent="0.3">
      <c r="A608" s="2">
        <v>607</v>
      </c>
      <c r="B608" s="2" t="s">
        <v>2141</v>
      </c>
      <c r="C608" s="2" t="s">
        <v>2129</v>
      </c>
      <c r="D608" s="2" t="s">
        <v>2125</v>
      </c>
      <c r="E608" s="2" t="s">
        <v>2142</v>
      </c>
      <c r="F608" s="2" t="s">
        <v>2143</v>
      </c>
      <c r="G608" s="2" t="str">
        <f>HYPERLINK("https://talan.bank.gov.ua/get-user-certificate/RV8DCT7d64cOvh3aVCg6","Завантажити сертифікат")</f>
        <v>Завантажити сертифікат</v>
      </c>
    </row>
    <row r="609" spans="1:7" x14ac:dyDescent="0.3">
      <c r="A609" s="2">
        <v>608</v>
      </c>
      <c r="B609" s="2" t="s">
        <v>2144</v>
      </c>
      <c r="C609" s="2" t="s">
        <v>2124</v>
      </c>
      <c r="D609" s="2" t="s">
        <v>2125</v>
      </c>
      <c r="E609" s="2" t="s">
        <v>2145</v>
      </c>
      <c r="F609" s="2" t="s">
        <v>2146</v>
      </c>
      <c r="G609" s="2" t="str">
        <f>HYPERLINK("https://talan.bank.gov.ua/get-user-certificate/RV8DCGxpnEP44LaJEGG7","Завантажити сертифікат")</f>
        <v>Завантажити сертифікат</v>
      </c>
    </row>
    <row r="610" spans="1:7" ht="28.8" x14ac:dyDescent="0.3">
      <c r="A610" s="2">
        <v>609</v>
      </c>
      <c r="B610" s="2" t="s">
        <v>2147</v>
      </c>
      <c r="C610" s="2" t="s">
        <v>2148</v>
      </c>
      <c r="D610" s="2" t="s">
        <v>2149</v>
      </c>
      <c r="E610" s="2" t="s">
        <v>2150</v>
      </c>
      <c r="F610" s="2" t="s">
        <v>2151</v>
      </c>
      <c r="G610" s="2" t="str">
        <f>HYPERLINK("https://talan.bank.gov.ua/get-user-certificate/RV8DCEH5SSYuyY8tqkSZ","Завантажити сертифікат")</f>
        <v>Завантажити сертифікат</v>
      </c>
    </row>
    <row r="611" spans="1:7" ht="28.8" x14ac:dyDescent="0.3">
      <c r="A611" s="2">
        <v>610</v>
      </c>
      <c r="B611" s="2" t="s">
        <v>2152</v>
      </c>
      <c r="C611" s="2" t="s">
        <v>2148</v>
      </c>
      <c r="D611" s="2" t="s">
        <v>2149</v>
      </c>
      <c r="E611" s="2" t="s">
        <v>2153</v>
      </c>
      <c r="F611" s="2" t="s">
        <v>2154</v>
      </c>
      <c r="G611" s="2" t="str">
        <f>HYPERLINK("https://talan.bank.gov.ua/get-user-certificate/RV8DC7mUDqh25fLSD1C7","Завантажити сертифікат")</f>
        <v>Завантажити сертифікат</v>
      </c>
    </row>
    <row r="612" spans="1:7" ht="28.8" x14ac:dyDescent="0.3">
      <c r="A612" s="2">
        <v>611</v>
      </c>
      <c r="B612" s="2" t="s">
        <v>2155</v>
      </c>
      <c r="C612" s="2" t="s">
        <v>2148</v>
      </c>
      <c r="D612" s="2" t="s">
        <v>2149</v>
      </c>
      <c r="E612" s="2" t="s">
        <v>2156</v>
      </c>
      <c r="F612" s="2" t="s">
        <v>2157</v>
      </c>
      <c r="G612" s="2" t="str">
        <f>HYPERLINK("https://talan.bank.gov.ua/get-user-certificate/RV8DCv5h87l2OmEg3ZqD","Завантажити сертифікат")</f>
        <v>Завантажити сертифікат</v>
      </c>
    </row>
    <row r="613" spans="1:7" ht="28.8" x14ac:dyDescent="0.3">
      <c r="A613" s="2">
        <v>612</v>
      </c>
      <c r="B613" s="2" t="s">
        <v>2158</v>
      </c>
      <c r="C613" s="2" t="s">
        <v>2148</v>
      </c>
      <c r="D613" s="2" t="s">
        <v>2149</v>
      </c>
      <c r="E613" s="2" t="s">
        <v>2159</v>
      </c>
      <c r="F613" s="2" t="s">
        <v>2160</v>
      </c>
      <c r="G613" s="2" t="str">
        <f>HYPERLINK("https://talan.bank.gov.ua/get-user-certificate/RV8DCbLxsb4KX4_H_8tl","Завантажити сертифікат")</f>
        <v>Завантажити сертифікат</v>
      </c>
    </row>
    <row r="614" spans="1:7" ht="28.8" x14ac:dyDescent="0.3">
      <c r="A614" s="2">
        <v>613</v>
      </c>
      <c r="B614" s="2" t="s">
        <v>2161</v>
      </c>
      <c r="C614" s="2" t="s">
        <v>2148</v>
      </c>
      <c r="D614" s="2" t="s">
        <v>2149</v>
      </c>
      <c r="E614" s="2" t="s">
        <v>2162</v>
      </c>
      <c r="F614" s="2" t="s">
        <v>2163</v>
      </c>
      <c r="G614" s="2" t="str">
        <f>HYPERLINK("https://talan.bank.gov.ua/get-user-certificate/RV8DCrOuAyXy34i1-Tat","Завантажити сертифікат")</f>
        <v>Завантажити сертифікат</v>
      </c>
    </row>
    <row r="615" spans="1:7" ht="28.8" x14ac:dyDescent="0.3">
      <c r="A615" s="2">
        <v>614</v>
      </c>
      <c r="B615" s="2" t="s">
        <v>2164</v>
      </c>
      <c r="C615" s="2" t="s">
        <v>2148</v>
      </c>
      <c r="D615" s="2" t="s">
        <v>2149</v>
      </c>
      <c r="E615" s="2" t="s">
        <v>2165</v>
      </c>
      <c r="F615" s="2" t="s">
        <v>2166</v>
      </c>
      <c r="G615" s="2" t="str">
        <f>HYPERLINK("https://talan.bank.gov.ua/get-user-certificate/RV8DCPO_9k8UwLawUI19","Завантажити сертифікат")</f>
        <v>Завантажити сертифікат</v>
      </c>
    </row>
    <row r="616" spans="1:7" ht="28.8" x14ac:dyDescent="0.3">
      <c r="A616" s="2">
        <v>615</v>
      </c>
      <c r="B616" s="2" t="s">
        <v>2167</v>
      </c>
      <c r="C616" s="2" t="s">
        <v>2148</v>
      </c>
      <c r="D616" s="2" t="s">
        <v>2149</v>
      </c>
      <c r="E616" s="2" t="s">
        <v>2168</v>
      </c>
      <c r="F616" s="2" t="s">
        <v>2169</v>
      </c>
      <c r="G616" s="2" t="str">
        <f>HYPERLINK("https://talan.bank.gov.ua/get-user-certificate/RV8DClfj51FAdar4TY9a","Завантажити сертифікат")</f>
        <v>Завантажити сертифікат</v>
      </c>
    </row>
    <row r="617" spans="1:7" ht="28.8" x14ac:dyDescent="0.3">
      <c r="A617" s="2">
        <v>616</v>
      </c>
      <c r="B617" s="2" t="s">
        <v>2170</v>
      </c>
      <c r="C617" s="2" t="s">
        <v>2148</v>
      </c>
      <c r="D617" s="2" t="s">
        <v>2149</v>
      </c>
      <c r="E617" s="2" t="s">
        <v>2171</v>
      </c>
      <c r="F617" s="2" t="s">
        <v>2172</v>
      </c>
      <c r="G617" s="2" t="str">
        <f>HYPERLINK("https://talan.bank.gov.ua/get-user-certificate/RV8DCWNtV3vZ7HDx-AhX","Завантажити сертифікат")</f>
        <v>Завантажити сертифікат</v>
      </c>
    </row>
    <row r="618" spans="1:7" ht="28.8" x14ac:dyDescent="0.3">
      <c r="A618" s="2">
        <v>617</v>
      </c>
      <c r="B618" s="2" t="s">
        <v>2173</v>
      </c>
      <c r="C618" s="2" t="s">
        <v>2148</v>
      </c>
      <c r="D618" s="2" t="s">
        <v>2149</v>
      </c>
      <c r="E618" s="2" t="s">
        <v>2174</v>
      </c>
      <c r="F618" s="2" t="s">
        <v>2175</v>
      </c>
      <c r="G618" s="2" t="str">
        <f>HYPERLINK("https://talan.bank.gov.ua/get-user-certificate/RV8DCNbmaDuVUL6OiC5y","Завантажити сертифікат")</f>
        <v>Завантажити сертифікат</v>
      </c>
    </row>
    <row r="619" spans="1:7" ht="28.8" x14ac:dyDescent="0.3">
      <c r="A619" s="2">
        <v>618</v>
      </c>
      <c r="B619" s="2" t="s">
        <v>2176</v>
      </c>
      <c r="C619" s="2" t="s">
        <v>2148</v>
      </c>
      <c r="D619" s="2" t="s">
        <v>2149</v>
      </c>
      <c r="E619" s="2" t="s">
        <v>2177</v>
      </c>
      <c r="F619" s="2" t="s">
        <v>2178</v>
      </c>
      <c r="G619" s="2" t="str">
        <f>HYPERLINK("https://talan.bank.gov.ua/get-user-certificate/RV8DCvRlyWVJ15EJ5-o9","Завантажити сертифікат")</f>
        <v>Завантажити сертифікат</v>
      </c>
    </row>
    <row r="620" spans="1:7" ht="43.2" x14ac:dyDescent="0.3">
      <c r="A620" s="2">
        <v>619</v>
      </c>
      <c r="B620" s="2" t="s">
        <v>2179</v>
      </c>
      <c r="C620" s="2" t="s">
        <v>2180</v>
      </c>
      <c r="D620" s="2" t="s">
        <v>2181</v>
      </c>
      <c r="E620" s="2" t="s">
        <v>2182</v>
      </c>
      <c r="F620" s="2" t="s">
        <v>2183</v>
      </c>
      <c r="G620" s="2" t="str">
        <f>HYPERLINK("https://talan.bank.gov.ua/get-user-certificate/RV8DC-s2eoHypCbWe0hp","Завантажити сертифікат")</f>
        <v>Завантажити сертифікат</v>
      </c>
    </row>
    <row r="621" spans="1:7" ht="43.2" x14ac:dyDescent="0.3">
      <c r="A621" s="2">
        <v>620</v>
      </c>
      <c r="B621" s="2" t="s">
        <v>2184</v>
      </c>
      <c r="C621" s="2" t="s">
        <v>2180</v>
      </c>
      <c r="D621" s="2" t="s">
        <v>2181</v>
      </c>
      <c r="E621" s="2" t="s">
        <v>2185</v>
      </c>
      <c r="F621" s="2" t="s">
        <v>2186</v>
      </c>
      <c r="G621" s="2" t="str">
        <f>HYPERLINK("https://talan.bank.gov.ua/get-user-certificate/RV8DCwOdYRxN6bX99dJe","Завантажити сертифікат")</f>
        <v>Завантажити сертифікат</v>
      </c>
    </row>
    <row r="622" spans="1:7" ht="43.2" x14ac:dyDescent="0.3">
      <c r="A622" s="2">
        <v>621</v>
      </c>
      <c r="B622" s="2" t="s">
        <v>2187</v>
      </c>
      <c r="C622" s="2" t="s">
        <v>2180</v>
      </c>
      <c r="D622" s="2" t="s">
        <v>2181</v>
      </c>
      <c r="E622" s="2" t="s">
        <v>2188</v>
      </c>
      <c r="F622" s="2" t="s">
        <v>2189</v>
      </c>
      <c r="G622" s="2" t="str">
        <f>HYPERLINK("https://talan.bank.gov.ua/get-user-certificate/RV8DCF6cPZmamTvokET1","Завантажити сертифікат")</f>
        <v>Завантажити сертифікат</v>
      </c>
    </row>
    <row r="623" spans="1:7" ht="43.2" x14ac:dyDescent="0.3">
      <c r="A623" s="2">
        <v>622</v>
      </c>
      <c r="B623" s="2" t="s">
        <v>2190</v>
      </c>
      <c r="C623" s="2" t="s">
        <v>2180</v>
      </c>
      <c r="D623" s="2" t="s">
        <v>2181</v>
      </c>
      <c r="E623" s="2" t="s">
        <v>2191</v>
      </c>
      <c r="F623" s="2" t="s">
        <v>2192</v>
      </c>
      <c r="G623" s="2" t="str">
        <f>HYPERLINK("https://talan.bank.gov.ua/get-user-certificate/RV8DCqnr7X3y3seQ2aRH","Завантажити сертифікат")</f>
        <v>Завантажити сертифікат</v>
      </c>
    </row>
    <row r="624" spans="1:7" ht="43.2" x14ac:dyDescent="0.3">
      <c r="A624" s="2">
        <v>623</v>
      </c>
      <c r="B624" s="2" t="s">
        <v>2193</v>
      </c>
      <c r="C624" s="2" t="s">
        <v>2180</v>
      </c>
      <c r="D624" s="2" t="s">
        <v>2181</v>
      </c>
      <c r="E624" s="2" t="s">
        <v>2194</v>
      </c>
      <c r="F624" s="2" t="s">
        <v>2195</v>
      </c>
      <c r="G624" s="2" t="str">
        <f>HYPERLINK("https://talan.bank.gov.ua/get-user-certificate/RV8DCxTHOM66luxMt85a","Завантажити сертифікат")</f>
        <v>Завантажити сертифікат</v>
      </c>
    </row>
    <row r="625" spans="1:7" ht="43.2" x14ac:dyDescent="0.3">
      <c r="A625" s="2">
        <v>624</v>
      </c>
      <c r="B625" s="2" t="s">
        <v>2196</v>
      </c>
      <c r="C625" s="2" t="s">
        <v>2180</v>
      </c>
      <c r="D625" s="2" t="s">
        <v>2181</v>
      </c>
      <c r="E625" s="2" t="s">
        <v>2197</v>
      </c>
      <c r="F625" s="2" t="s">
        <v>2198</v>
      </c>
      <c r="G625" s="2" t="str">
        <f>HYPERLINK("https://talan.bank.gov.ua/get-user-certificate/RV8DCcHgpELJrVtVDoU6","Завантажити сертифікат")</f>
        <v>Завантажити сертифікат</v>
      </c>
    </row>
    <row r="626" spans="1:7" ht="43.2" x14ac:dyDescent="0.3">
      <c r="A626" s="2">
        <v>625</v>
      </c>
      <c r="B626" s="2" t="s">
        <v>2199</v>
      </c>
      <c r="C626" s="2" t="s">
        <v>2180</v>
      </c>
      <c r="D626" s="2" t="s">
        <v>2181</v>
      </c>
      <c r="E626" s="2" t="s">
        <v>2200</v>
      </c>
      <c r="F626" s="2" t="s">
        <v>2201</v>
      </c>
      <c r="G626" s="2" t="str">
        <f>HYPERLINK("https://talan.bank.gov.ua/get-user-certificate/RV8DCQfyz9XIfiDDNt9r","Завантажити сертифікат")</f>
        <v>Завантажити сертифікат</v>
      </c>
    </row>
    <row r="627" spans="1:7" ht="28.8" x14ac:dyDescent="0.3">
      <c r="A627" s="2">
        <v>626</v>
      </c>
      <c r="B627" s="2" t="s">
        <v>2202</v>
      </c>
      <c r="C627" s="2" t="s">
        <v>2203</v>
      </c>
      <c r="D627" s="2" t="s">
        <v>2204</v>
      </c>
      <c r="E627" s="2" t="s">
        <v>2205</v>
      </c>
      <c r="F627" s="2" t="s">
        <v>2206</v>
      </c>
      <c r="G627" s="2" t="str">
        <f>HYPERLINK("https://talan.bank.gov.ua/get-user-certificate/RV8DCqQJgVZ4J9PgSJ4J","Завантажити сертифікат")</f>
        <v>Завантажити сертифікат</v>
      </c>
    </row>
    <row r="628" spans="1:7" ht="28.8" x14ac:dyDescent="0.3">
      <c r="A628" s="2">
        <v>627</v>
      </c>
      <c r="B628" s="2" t="s">
        <v>2207</v>
      </c>
      <c r="C628" s="2" t="s">
        <v>2208</v>
      </c>
      <c r="D628" s="2" t="s">
        <v>2204</v>
      </c>
      <c r="E628" s="2" t="s">
        <v>2209</v>
      </c>
      <c r="F628" s="2" t="s">
        <v>2210</v>
      </c>
      <c r="G628" s="2" t="str">
        <f>HYPERLINK("https://talan.bank.gov.ua/get-user-certificate/RV8DCXMQS7Kzx0zuKWCC","Завантажити сертифікат")</f>
        <v>Завантажити сертифікат</v>
      </c>
    </row>
    <row r="629" spans="1:7" ht="28.8" x14ac:dyDescent="0.3">
      <c r="A629" s="2">
        <v>628</v>
      </c>
      <c r="B629" s="2" t="s">
        <v>2211</v>
      </c>
      <c r="C629" s="2" t="s">
        <v>2203</v>
      </c>
      <c r="D629" s="2" t="s">
        <v>2204</v>
      </c>
      <c r="E629" s="2" t="s">
        <v>2212</v>
      </c>
      <c r="F629" s="2" t="s">
        <v>2213</v>
      </c>
      <c r="G629" s="2" t="str">
        <f>HYPERLINK("https://talan.bank.gov.ua/get-user-certificate/RV8DC5qJbG-f04C1IMIb","Завантажити сертифікат")</f>
        <v>Завантажити сертифікат</v>
      </c>
    </row>
    <row r="630" spans="1:7" ht="28.8" x14ac:dyDescent="0.3">
      <c r="A630" s="2">
        <v>629</v>
      </c>
      <c r="B630" s="2" t="s">
        <v>2214</v>
      </c>
      <c r="C630" s="2" t="s">
        <v>2203</v>
      </c>
      <c r="D630" s="2" t="s">
        <v>2204</v>
      </c>
      <c r="E630" s="2" t="s">
        <v>2215</v>
      </c>
      <c r="F630" s="2" t="s">
        <v>2216</v>
      </c>
      <c r="G630" s="2" t="str">
        <f>HYPERLINK("https://talan.bank.gov.ua/get-user-certificate/RV8DCZwgcWrf7M9UO2VJ","Завантажити сертифікат")</f>
        <v>Завантажити сертифікат</v>
      </c>
    </row>
    <row r="631" spans="1:7" ht="28.8" x14ac:dyDescent="0.3">
      <c r="A631" s="2">
        <v>630</v>
      </c>
      <c r="B631" s="2" t="s">
        <v>2217</v>
      </c>
      <c r="C631" s="2" t="s">
        <v>2218</v>
      </c>
      <c r="D631" s="2" t="s">
        <v>2219</v>
      </c>
      <c r="E631" s="2" t="s">
        <v>2220</v>
      </c>
      <c r="F631" s="2" t="s">
        <v>2221</v>
      </c>
      <c r="G631" s="2" t="str">
        <f>HYPERLINK("https://talan.bank.gov.ua/get-user-certificate/RV8DCSQvnQ9tSclAaSlq","Завантажити сертифікат")</f>
        <v>Завантажити сертифікат</v>
      </c>
    </row>
    <row r="632" spans="1:7" ht="28.8" x14ac:dyDescent="0.3">
      <c r="A632" s="2">
        <v>631</v>
      </c>
      <c r="B632" s="2" t="s">
        <v>2222</v>
      </c>
      <c r="C632" s="2" t="s">
        <v>2223</v>
      </c>
      <c r="D632" s="2" t="s">
        <v>2219</v>
      </c>
      <c r="E632" s="2" t="s">
        <v>2224</v>
      </c>
      <c r="F632" s="2" t="s">
        <v>2225</v>
      </c>
      <c r="G632" s="2" t="str">
        <f>HYPERLINK("https://talan.bank.gov.ua/get-user-certificate/RV8DCN-5nDO4G5UQUV5G","Завантажити сертифікат")</f>
        <v>Завантажити сертифікат</v>
      </c>
    </row>
    <row r="633" spans="1:7" ht="28.8" x14ac:dyDescent="0.3">
      <c r="A633" s="2">
        <v>632</v>
      </c>
      <c r="B633" s="2" t="s">
        <v>2226</v>
      </c>
      <c r="C633" s="2" t="s">
        <v>2227</v>
      </c>
      <c r="D633" s="2" t="s">
        <v>2219</v>
      </c>
      <c r="E633" s="2" t="s">
        <v>2228</v>
      </c>
      <c r="F633" s="2" t="s">
        <v>2229</v>
      </c>
      <c r="G633" s="2" t="str">
        <f>HYPERLINK("https://talan.bank.gov.ua/get-user-certificate/RV8DCZmFMeXZcT8fnair","Завантажити сертифікат")</f>
        <v>Завантажити сертифікат</v>
      </c>
    </row>
    <row r="634" spans="1:7" ht="28.8" x14ac:dyDescent="0.3">
      <c r="A634" s="2">
        <v>633</v>
      </c>
      <c r="B634" s="2" t="s">
        <v>2230</v>
      </c>
      <c r="C634" s="2" t="s">
        <v>2223</v>
      </c>
      <c r="D634" s="2" t="s">
        <v>2219</v>
      </c>
      <c r="E634" s="2" t="s">
        <v>2231</v>
      </c>
      <c r="F634" s="2" t="s">
        <v>2232</v>
      </c>
      <c r="G634" s="2" t="str">
        <f>HYPERLINK("https://talan.bank.gov.ua/get-user-certificate/RV8DCkChC_NE9DDfiO1E","Завантажити сертифікат")</f>
        <v>Завантажити сертифікат</v>
      </c>
    </row>
    <row r="635" spans="1:7" ht="28.8" x14ac:dyDescent="0.3">
      <c r="A635" s="2">
        <v>634</v>
      </c>
      <c r="B635" s="2" t="s">
        <v>2233</v>
      </c>
      <c r="C635" s="2" t="s">
        <v>2234</v>
      </c>
      <c r="D635" s="2" t="s">
        <v>2219</v>
      </c>
      <c r="E635" s="2" t="s">
        <v>2235</v>
      </c>
      <c r="F635" s="2" t="s">
        <v>2236</v>
      </c>
      <c r="G635" s="2" t="str">
        <f>HYPERLINK("https://talan.bank.gov.ua/get-user-certificate/RV8DCb4vjLWkXeOMjCLD","Завантажити сертифікат")</f>
        <v>Завантажити сертифікат</v>
      </c>
    </row>
    <row r="636" spans="1:7" ht="28.8" x14ac:dyDescent="0.3">
      <c r="A636" s="2">
        <v>635</v>
      </c>
      <c r="B636" s="2" t="s">
        <v>2237</v>
      </c>
      <c r="C636" s="2" t="s">
        <v>2218</v>
      </c>
      <c r="D636" s="2" t="s">
        <v>2219</v>
      </c>
      <c r="E636" s="2" t="s">
        <v>2238</v>
      </c>
      <c r="F636" s="2" t="s">
        <v>2239</v>
      </c>
      <c r="G636" s="2" t="str">
        <f>HYPERLINK("https://talan.bank.gov.ua/get-user-certificate/RV8DCnaim6U8WYE-c77b","Завантажити сертифікат")</f>
        <v>Завантажити сертифікат</v>
      </c>
    </row>
    <row r="637" spans="1:7" ht="28.8" x14ac:dyDescent="0.3">
      <c r="A637" s="2">
        <v>636</v>
      </c>
      <c r="B637" s="2" t="s">
        <v>2240</v>
      </c>
      <c r="C637" s="2" t="s">
        <v>2223</v>
      </c>
      <c r="D637" s="2" t="s">
        <v>2219</v>
      </c>
      <c r="E637" s="2" t="s">
        <v>2241</v>
      </c>
      <c r="F637" s="2" t="s">
        <v>2242</v>
      </c>
      <c r="G637" s="2" t="str">
        <f>HYPERLINK("https://talan.bank.gov.ua/get-user-certificate/RV8DCZ0CSElBF8K7RCJN","Завантажити сертифікат")</f>
        <v>Завантажити сертифікат</v>
      </c>
    </row>
    <row r="638" spans="1:7" x14ac:dyDescent="0.3">
      <c r="A638" s="2">
        <v>637</v>
      </c>
      <c r="B638" s="2" t="s">
        <v>2243</v>
      </c>
      <c r="C638" s="2" t="s">
        <v>2244</v>
      </c>
      <c r="D638" s="2" t="s">
        <v>2245</v>
      </c>
      <c r="E638" s="2" t="s">
        <v>2246</v>
      </c>
      <c r="F638" s="2" t="s">
        <v>2247</v>
      </c>
      <c r="G638" s="2" t="str">
        <f>HYPERLINK("https://talan.bank.gov.ua/get-user-certificate/RV8DCa_mMiS3XoLVMlYv","Завантажити сертифікат")</f>
        <v>Завантажити сертифікат</v>
      </c>
    </row>
    <row r="639" spans="1:7" ht="43.2" x14ac:dyDescent="0.3">
      <c r="A639" s="2">
        <v>638</v>
      </c>
      <c r="B639" s="2" t="s">
        <v>2248</v>
      </c>
      <c r="C639" s="2" t="s">
        <v>2249</v>
      </c>
      <c r="D639" s="2" t="s">
        <v>2250</v>
      </c>
      <c r="E639" s="2" t="s">
        <v>2251</v>
      </c>
      <c r="F639" s="2" t="s">
        <v>2252</v>
      </c>
      <c r="G639" s="2" t="str">
        <f>HYPERLINK("https://talan.bank.gov.ua/get-user-certificate/RV8DCpWD_59hXX_wSJnO","Завантажити сертифікат")</f>
        <v>Завантажити сертифікат</v>
      </c>
    </row>
    <row r="640" spans="1:7" ht="43.2" x14ac:dyDescent="0.3">
      <c r="A640" s="2">
        <v>639</v>
      </c>
      <c r="B640" s="2" t="s">
        <v>2253</v>
      </c>
      <c r="C640" s="2" t="s">
        <v>2249</v>
      </c>
      <c r="D640" s="2" t="s">
        <v>2250</v>
      </c>
      <c r="E640" s="2" t="s">
        <v>2254</v>
      </c>
      <c r="F640" s="2" t="s">
        <v>2255</v>
      </c>
      <c r="G640" s="2" t="str">
        <f>HYPERLINK("https://talan.bank.gov.ua/get-user-certificate/RV8DCq5weBBm3wWmsTvR","Завантажити сертифікат")</f>
        <v>Завантажити сертифікат</v>
      </c>
    </row>
    <row r="641" spans="1:7" ht="28.8" x14ac:dyDescent="0.3">
      <c r="A641" s="2">
        <v>640</v>
      </c>
      <c r="B641" s="2" t="s">
        <v>2256</v>
      </c>
      <c r="C641" s="2" t="s">
        <v>2257</v>
      </c>
      <c r="D641" s="2" t="s">
        <v>2258</v>
      </c>
      <c r="E641" s="2" t="s">
        <v>2259</v>
      </c>
      <c r="F641" s="2" t="s">
        <v>2260</v>
      </c>
      <c r="G641" s="2" t="str">
        <f>HYPERLINK("https://talan.bank.gov.ua/get-user-certificate/RV8DC1y-cfzHM-7f7vgE","Завантажити сертифікат")</f>
        <v>Завантажити сертифікат</v>
      </c>
    </row>
    <row r="642" spans="1:7" ht="28.8" x14ac:dyDescent="0.3">
      <c r="A642" s="2">
        <v>641</v>
      </c>
      <c r="B642" s="2" t="s">
        <v>2261</v>
      </c>
      <c r="C642" s="2" t="s">
        <v>2257</v>
      </c>
      <c r="D642" s="2" t="s">
        <v>2258</v>
      </c>
      <c r="E642" s="2" t="s">
        <v>2262</v>
      </c>
      <c r="F642" s="2" t="s">
        <v>2263</v>
      </c>
      <c r="G642" s="2" t="str">
        <f>HYPERLINK("https://talan.bank.gov.ua/get-user-certificate/RV8DCdQqtBg0B_2KxAkc","Завантажити сертифікат")</f>
        <v>Завантажити сертифікат</v>
      </c>
    </row>
    <row r="643" spans="1:7" ht="28.8" x14ac:dyDescent="0.3">
      <c r="A643" s="2">
        <v>642</v>
      </c>
      <c r="B643" s="2" t="s">
        <v>2264</v>
      </c>
      <c r="C643" s="2" t="s">
        <v>2257</v>
      </c>
      <c r="D643" s="2" t="s">
        <v>2258</v>
      </c>
      <c r="E643" s="2" t="s">
        <v>2265</v>
      </c>
      <c r="F643" s="2" t="s">
        <v>2266</v>
      </c>
      <c r="G643" s="2" t="str">
        <f>HYPERLINK("https://talan.bank.gov.ua/get-user-certificate/RV8DCWKkG2jh1aZbWIbN","Завантажити сертифікат")</f>
        <v>Завантажити сертифікат</v>
      </c>
    </row>
    <row r="644" spans="1:7" ht="28.8" x14ac:dyDescent="0.3">
      <c r="A644" s="2">
        <v>643</v>
      </c>
      <c r="B644" s="2" t="s">
        <v>2267</v>
      </c>
      <c r="C644" s="2" t="s">
        <v>2257</v>
      </c>
      <c r="D644" s="2" t="s">
        <v>2258</v>
      </c>
      <c r="E644" s="2" t="s">
        <v>2268</v>
      </c>
      <c r="F644" s="2" t="s">
        <v>2269</v>
      </c>
      <c r="G644" s="2" t="str">
        <f>HYPERLINK("https://talan.bank.gov.ua/get-user-certificate/RV8DCHz-oON-SDYEm5Iz","Завантажити сертифікат")</f>
        <v>Завантажити сертифікат</v>
      </c>
    </row>
    <row r="645" spans="1:7" ht="28.8" x14ac:dyDescent="0.3">
      <c r="A645" s="2">
        <v>644</v>
      </c>
      <c r="B645" s="2" t="s">
        <v>2270</v>
      </c>
      <c r="C645" s="2" t="s">
        <v>2257</v>
      </c>
      <c r="D645" s="2" t="s">
        <v>2258</v>
      </c>
      <c r="E645" s="2" t="s">
        <v>2271</v>
      </c>
      <c r="F645" s="2" t="s">
        <v>2272</v>
      </c>
      <c r="G645" s="2" t="str">
        <f>HYPERLINK("https://talan.bank.gov.ua/get-user-certificate/RV8DCY8MaUEkZHXsRcuE","Завантажити сертифікат")</f>
        <v>Завантажити сертифікат</v>
      </c>
    </row>
    <row r="646" spans="1:7" ht="28.8" x14ac:dyDescent="0.3">
      <c r="A646" s="2">
        <v>645</v>
      </c>
      <c r="B646" s="2" t="s">
        <v>2273</v>
      </c>
      <c r="C646" s="2" t="s">
        <v>2257</v>
      </c>
      <c r="D646" s="2" t="s">
        <v>2258</v>
      </c>
      <c r="E646" s="2" t="s">
        <v>2274</v>
      </c>
      <c r="F646" s="2" t="s">
        <v>2275</v>
      </c>
      <c r="G646" s="2" t="str">
        <f>HYPERLINK("https://talan.bank.gov.ua/get-user-certificate/RV8DC0qmOMxp9Bf2wAbi","Завантажити сертифікат")</f>
        <v>Завантажити сертифікат</v>
      </c>
    </row>
    <row r="647" spans="1:7" ht="28.8" x14ac:dyDescent="0.3">
      <c r="A647" s="2">
        <v>646</v>
      </c>
      <c r="B647" s="2" t="s">
        <v>2276</v>
      </c>
      <c r="C647" s="2" t="s">
        <v>2257</v>
      </c>
      <c r="D647" s="2" t="s">
        <v>2258</v>
      </c>
      <c r="E647" s="2" t="s">
        <v>2277</v>
      </c>
      <c r="F647" s="2" t="s">
        <v>2278</v>
      </c>
      <c r="G647" s="2" t="str">
        <f>HYPERLINK("https://talan.bank.gov.ua/get-user-certificate/RV8DCyyoxfAgsflplelb","Завантажити сертифікат")</f>
        <v>Завантажити сертифікат</v>
      </c>
    </row>
    <row r="648" spans="1:7" ht="28.8" x14ac:dyDescent="0.3">
      <c r="A648" s="2">
        <v>647</v>
      </c>
      <c r="B648" s="4" t="s">
        <v>2279</v>
      </c>
      <c r="C648" s="4" t="s">
        <v>2257</v>
      </c>
      <c r="D648" s="4" t="s">
        <v>2258</v>
      </c>
      <c r="E648" s="4" t="s">
        <v>5756</v>
      </c>
      <c r="F648" s="4" t="s">
        <v>2280</v>
      </c>
      <c r="G648" s="4" t="str">
        <f>HYPERLINK("https://talan.bank.gov.ua/get-user-certificate/NcfjedkgnCM2qcCbRws9","Завантажити сертифікат")</f>
        <v>Завантажити сертифікат</v>
      </c>
    </row>
    <row r="649" spans="1:7" ht="28.8" x14ac:dyDescent="0.3">
      <c r="A649" s="2">
        <v>648</v>
      </c>
      <c r="B649" s="4" t="s">
        <v>2281</v>
      </c>
      <c r="C649" s="4" t="s">
        <v>2257</v>
      </c>
      <c r="D649" s="4" t="s">
        <v>2258</v>
      </c>
      <c r="E649" s="4" t="s">
        <v>5757</v>
      </c>
      <c r="F649" s="4" t="s">
        <v>2282</v>
      </c>
      <c r="G649" s="4" t="str">
        <f>HYPERLINK("https://talan.bank.gov.ua/get-user-certificate/Ncfjedofb4ckog6FnuQq","Завантажити сертифікат")</f>
        <v>Завантажити сертифікат</v>
      </c>
    </row>
    <row r="650" spans="1:7" ht="28.8" x14ac:dyDescent="0.3">
      <c r="A650" s="2">
        <v>649</v>
      </c>
      <c r="B650" s="2" t="s">
        <v>2283</v>
      </c>
      <c r="C650" s="2" t="s">
        <v>2257</v>
      </c>
      <c r="D650" s="2" t="s">
        <v>2258</v>
      </c>
      <c r="E650" s="2" t="s">
        <v>2284</v>
      </c>
      <c r="F650" s="2" t="s">
        <v>2285</v>
      </c>
      <c r="G650" s="2" t="str">
        <f>HYPERLINK("https://talan.bank.gov.ua/get-user-certificate/RV8DCZse8jASxR9Hh7IF","Завантажити сертифікат")</f>
        <v>Завантажити сертифікат</v>
      </c>
    </row>
    <row r="651" spans="1:7" ht="28.8" x14ac:dyDescent="0.3">
      <c r="A651" s="2">
        <v>650</v>
      </c>
      <c r="B651" s="2" t="s">
        <v>2286</v>
      </c>
      <c r="C651" s="2" t="s">
        <v>2257</v>
      </c>
      <c r="D651" s="2" t="s">
        <v>2258</v>
      </c>
      <c r="E651" s="2" t="s">
        <v>2287</v>
      </c>
      <c r="F651" s="2" t="s">
        <v>2288</v>
      </c>
      <c r="G651" s="2" t="str">
        <f>HYPERLINK("https://talan.bank.gov.ua/get-user-certificate/RV8DCXyzaoIkYzWKo7pc","Завантажити сертифікат")</f>
        <v>Завантажити сертифікат</v>
      </c>
    </row>
    <row r="652" spans="1:7" ht="28.8" x14ac:dyDescent="0.3">
      <c r="A652" s="2">
        <v>651</v>
      </c>
      <c r="B652" s="2" t="s">
        <v>2289</v>
      </c>
      <c r="C652" s="2" t="s">
        <v>2257</v>
      </c>
      <c r="D652" s="2" t="s">
        <v>2258</v>
      </c>
      <c r="E652" s="2" t="s">
        <v>2290</v>
      </c>
      <c r="F652" s="2" t="s">
        <v>2291</v>
      </c>
      <c r="G652" s="2" t="str">
        <f>HYPERLINK("https://talan.bank.gov.ua/get-user-certificate/RV8DCCAzUO_9qV_niaMS","Завантажити сертифікат")</f>
        <v>Завантажити сертифікат</v>
      </c>
    </row>
    <row r="653" spans="1:7" ht="28.8" x14ac:dyDescent="0.3">
      <c r="A653" s="2">
        <v>652</v>
      </c>
      <c r="B653" s="2" t="s">
        <v>2292</v>
      </c>
      <c r="C653" s="2" t="s">
        <v>2257</v>
      </c>
      <c r="D653" s="2" t="s">
        <v>2258</v>
      </c>
      <c r="E653" s="2" t="s">
        <v>2293</v>
      </c>
      <c r="F653" s="2" t="s">
        <v>2294</v>
      </c>
      <c r="G653" s="2" t="str">
        <f>HYPERLINK("https://talan.bank.gov.ua/get-user-certificate/RV8DCePbIgM3XkCTLzqR","Завантажити сертифікат")</f>
        <v>Завантажити сертифікат</v>
      </c>
    </row>
    <row r="654" spans="1:7" ht="28.8" x14ac:dyDescent="0.3">
      <c r="A654" s="2">
        <v>653</v>
      </c>
      <c r="B654" s="2" t="s">
        <v>2295</v>
      </c>
      <c r="C654" s="2" t="s">
        <v>2257</v>
      </c>
      <c r="D654" s="2" t="s">
        <v>2258</v>
      </c>
      <c r="E654" s="2" t="s">
        <v>2296</v>
      </c>
      <c r="F654" s="2" t="s">
        <v>2297</v>
      </c>
      <c r="G654" s="2" t="str">
        <f>HYPERLINK("https://talan.bank.gov.ua/get-user-certificate/RV8DC38pgncQOVLF1FA_","Завантажити сертифікат")</f>
        <v>Завантажити сертифікат</v>
      </c>
    </row>
    <row r="655" spans="1:7" ht="28.8" x14ac:dyDescent="0.3">
      <c r="A655" s="2">
        <v>654</v>
      </c>
      <c r="B655" s="2" t="s">
        <v>2298</v>
      </c>
      <c r="C655" s="2" t="s">
        <v>2257</v>
      </c>
      <c r="D655" s="2" t="s">
        <v>2258</v>
      </c>
      <c r="E655" s="2" t="s">
        <v>2299</v>
      </c>
      <c r="F655" s="2" t="s">
        <v>2300</v>
      </c>
      <c r="G655" s="2" t="str">
        <f>HYPERLINK("https://talan.bank.gov.ua/get-user-certificate/RV8DCATpm19UQ6D96RZW","Завантажити сертифікат")</f>
        <v>Завантажити сертифікат</v>
      </c>
    </row>
    <row r="656" spans="1:7" ht="28.8" x14ac:dyDescent="0.3">
      <c r="A656" s="2">
        <v>655</v>
      </c>
      <c r="B656" s="2" t="s">
        <v>2301</v>
      </c>
      <c r="C656" s="2" t="s">
        <v>2257</v>
      </c>
      <c r="D656" s="2" t="s">
        <v>2258</v>
      </c>
      <c r="E656" s="2" t="s">
        <v>2302</v>
      </c>
      <c r="F656" s="2" t="s">
        <v>2303</v>
      </c>
      <c r="G656" s="2" t="str">
        <f>HYPERLINK("https://talan.bank.gov.ua/get-user-certificate/RV8DChND0zKRAxoDUaPg","Завантажити сертифікат")</f>
        <v>Завантажити сертифікат</v>
      </c>
    </row>
    <row r="657" spans="1:7" ht="28.8" x14ac:dyDescent="0.3">
      <c r="A657" s="2">
        <v>656</v>
      </c>
      <c r="B657" s="2" t="s">
        <v>2304</v>
      </c>
      <c r="C657" s="2" t="s">
        <v>2305</v>
      </c>
      <c r="D657" s="2" t="s">
        <v>2306</v>
      </c>
      <c r="E657" s="2" t="s">
        <v>2307</v>
      </c>
      <c r="F657" s="2" t="s">
        <v>2308</v>
      </c>
      <c r="G657" s="2" t="str">
        <f>HYPERLINK("https://talan.bank.gov.ua/get-user-certificate/RV8DCYXbOFrmbhtvSNbl","Завантажити сертифікат")</f>
        <v>Завантажити сертифікат</v>
      </c>
    </row>
    <row r="658" spans="1:7" ht="28.8" x14ac:dyDescent="0.3">
      <c r="A658" s="2">
        <v>657</v>
      </c>
      <c r="B658" s="2" t="s">
        <v>2309</v>
      </c>
      <c r="C658" s="2" t="s">
        <v>2305</v>
      </c>
      <c r="D658" s="2" t="s">
        <v>2306</v>
      </c>
      <c r="E658" s="2" t="s">
        <v>2310</v>
      </c>
      <c r="F658" s="2" t="s">
        <v>2311</v>
      </c>
      <c r="G658" s="2" t="str">
        <f>HYPERLINK("https://talan.bank.gov.ua/get-user-certificate/RV8DCM8HsPM73soxYTO1","Завантажити сертифікат")</f>
        <v>Завантажити сертифікат</v>
      </c>
    </row>
    <row r="659" spans="1:7" ht="28.8" x14ac:dyDescent="0.3">
      <c r="A659" s="2">
        <v>658</v>
      </c>
      <c r="B659" s="2" t="s">
        <v>2312</v>
      </c>
      <c r="C659" s="2" t="s">
        <v>2305</v>
      </c>
      <c r="D659" s="2" t="s">
        <v>2306</v>
      </c>
      <c r="E659" s="2" t="s">
        <v>2313</v>
      </c>
      <c r="F659" s="2" t="s">
        <v>2314</v>
      </c>
      <c r="G659" s="2" t="str">
        <f>HYPERLINK("https://talan.bank.gov.ua/get-user-certificate/RV8DChpflB_cji6Ql3lk","Завантажити сертифікат")</f>
        <v>Завантажити сертифікат</v>
      </c>
    </row>
    <row r="660" spans="1:7" ht="28.8" x14ac:dyDescent="0.3">
      <c r="A660" s="2">
        <v>659</v>
      </c>
      <c r="B660" s="2" t="s">
        <v>2315</v>
      </c>
      <c r="C660" s="2" t="s">
        <v>2316</v>
      </c>
      <c r="D660" s="2" t="s">
        <v>2317</v>
      </c>
      <c r="E660" s="2" t="s">
        <v>2318</v>
      </c>
      <c r="F660" s="2" t="s">
        <v>2319</v>
      </c>
      <c r="G660" s="2" t="str">
        <f>HYPERLINK("https://talan.bank.gov.ua/get-user-certificate/RV8DCpU-A_fuS6oaM7gC","Завантажити сертифікат")</f>
        <v>Завантажити сертифікат</v>
      </c>
    </row>
    <row r="661" spans="1:7" ht="28.8" x14ac:dyDescent="0.3">
      <c r="A661" s="2">
        <v>660</v>
      </c>
      <c r="B661" s="2" t="s">
        <v>2320</v>
      </c>
      <c r="C661" s="2" t="s">
        <v>2316</v>
      </c>
      <c r="D661" s="2" t="s">
        <v>2317</v>
      </c>
      <c r="E661" s="2" t="s">
        <v>2321</v>
      </c>
      <c r="F661" s="2" t="s">
        <v>2322</v>
      </c>
      <c r="G661" s="2" t="str">
        <f>HYPERLINK("https://talan.bank.gov.ua/get-user-certificate/RV8DC-3HrxaIJHyMUJvf","Завантажити сертифікат")</f>
        <v>Завантажити сертифікат</v>
      </c>
    </row>
    <row r="662" spans="1:7" ht="28.8" x14ac:dyDescent="0.3">
      <c r="A662" s="2">
        <v>661</v>
      </c>
      <c r="B662" s="2" t="s">
        <v>2323</v>
      </c>
      <c r="C662" s="2" t="s">
        <v>2316</v>
      </c>
      <c r="D662" s="2" t="s">
        <v>2317</v>
      </c>
      <c r="E662" s="2" t="s">
        <v>2324</v>
      </c>
      <c r="F662" s="2" t="s">
        <v>2325</v>
      </c>
      <c r="G662" s="2" t="str">
        <f>HYPERLINK("https://talan.bank.gov.ua/get-user-certificate/RV8DCdw-2ZN6sT45H4p-","Завантажити сертифікат")</f>
        <v>Завантажити сертифікат</v>
      </c>
    </row>
    <row r="663" spans="1:7" x14ac:dyDescent="0.3">
      <c r="A663" s="2">
        <v>662</v>
      </c>
      <c r="B663" s="2" t="s">
        <v>2326</v>
      </c>
      <c r="C663" s="2" t="s">
        <v>2327</v>
      </c>
      <c r="D663" s="2" t="s">
        <v>2328</v>
      </c>
      <c r="E663" s="2" t="s">
        <v>2329</v>
      </c>
      <c r="F663" s="2" t="s">
        <v>2330</v>
      </c>
      <c r="G663" s="2" t="str">
        <f>HYPERLINK("https://talan.bank.gov.ua/get-user-certificate/RV8DCNIjaMSykeiKsAG7","Завантажити сертифікат")</f>
        <v>Завантажити сертифікат</v>
      </c>
    </row>
    <row r="664" spans="1:7" x14ac:dyDescent="0.3">
      <c r="A664" s="2">
        <v>663</v>
      </c>
      <c r="B664" s="2" t="s">
        <v>2331</v>
      </c>
      <c r="C664" s="2" t="s">
        <v>2327</v>
      </c>
      <c r="D664" s="2" t="s">
        <v>2328</v>
      </c>
      <c r="E664" s="2" t="s">
        <v>2332</v>
      </c>
      <c r="F664" s="2" t="s">
        <v>2333</v>
      </c>
      <c r="G664" s="2" t="str">
        <f>HYPERLINK("https://talan.bank.gov.ua/get-user-certificate/RV8DC4KxfXIOzAHUick4","Завантажити сертифікат")</f>
        <v>Завантажити сертифікат</v>
      </c>
    </row>
    <row r="665" spans="1:7" x14ac:dyDescent="0.3">
      <c r="A665" s="2">
        <v>664</v>
      </c>
      <c r="B665" s="2" t="s">
        <v>2334</v>
      </c>
      <c r="C665" s="2" t="s">
        <v>2327</v>
      </c>
      <c r="D665" s="2" t="s">
        <v>2328</v>
      </c>
      <c r="E665" s="2" t="s">
        <v>2335</v>
      </c>
      <c r="F665" s="2" t="s">
        <v>2336</v>
      </c>
      <c r="G665" s="2" t="str">
        <f>HYPERLINK("https://talan.bank.gov.ua/get-user-certificate/RV8DCdUJTsUri3zMvky1","Завантажити сертифікат")</f>
        <v>Завантажити сертифікат</v>
      </c>
    </row>
    <row r="666" spans="1:7" x14ac:dyDescent="0.3">
      <c r="A666" s="2">
        <v>665</v>
      </c>
      <c r="B666" s="2" t="s">
        <v>2337</v>
      </c>
      <c r="C666" s="2" t="s">
        <v>2327</v>
      </c>
      <c r="D666" s="2" t="s">
        <v>2328</v>
      </c>
      <c r="E666" s="2" t="s">
        <v>2338</v>
      </c>
      <c r="F666" s="2" t="s">
        <v>2339</v>
      </c>
      <c r="G666" s="2" t="str">
        <f>HYPERLINK("https://talan.bank.gov.ua/get-user-certificate/RV8DCDyBDbkzRG9-SegI","Завантажити сертифікат")</f>
        <v>Завантажити сертифікат</v>
      </c>
    </row>
    <row r="667" spans="1:7" x14ac:dyDescent="0.3">
      <c r="A667" s="2">
        <v>666</v>
      </c>
      <c r="B667" s="2" t="s">
        <v>2340</v>
      </c>
      <c r="C667" s="2" t="s">
        <v>2327</v>
      </c>
      <c r="D667" s="2" t="s">
        <v>2328</v>
      </c>
      <c r="E667" s="2" t="s">
        <v>2341</v>
      </c>
      <c r="F667" s="2" t="s">
        <v>2342</v>
      </c>
      <c r="G667" s="2" t="str">
        <f>HYPERLINK("https://talan.bank.gov.ua/get-user-certificate/RV8DCfMYZCeBphBW3PB0","Завантажити сертифікат")</f>
        <v>Завантажити сертифікат</v>
      </c>
    </row>
    <row r="668" spans="1:7" x14ac:dyDescent="0.3">
      <c r="A668" s="2">
        <v>667</v>
      </c>
      <c r="B668" s="2" t="s">
        <v>2343</v>
      </c>
      <c r="C668" s="2" t="s">
        <v>2327</v>
      </c>
      <c r="D668" s="2" t="s">
        <v>2328</v>
      </c>
      <c r="E668" s="2" t="s">
        <v>2344</v>
      </c>
      <c r="F668" s="2" t="s">
        <v>2345</v>
      </c>
      <c r="G668" s="2" t="str">
        <f>HYPERLINK("https://talan.bank.gov.ua/get-user-certificate/RV8DCq1wOZeJeTw1Tvpx","Завантажити сертифікат")</f>
        <v>Завантажити сертифікат</v>
      </c>
    </row>
    <row r="669" spans="1:7" ht="28.8" x14ac:dyDescent="0.3">
      <c r="A669" s="2">
        <v>668</v>
      </c>
      <c r="B669" s="2" t="s">
        <v>2346</v>
      </c>
      <c r="C669" s="2" t="s">
        <v>2347</v>
      </c>
      <c r="D669" s="2" t="s">
        <v>2348</v>
      </c>
      <c r="E669" s="2" t="s">
        <v>2349</v>
      </c>
      <c r="F669" s="2" t="s">
        <v>2350</v>
      </c>
      <c r="G669" s="2" t="str">
        <f>HYPERLINK("https://talan.bank.gov.ua/get-user-certificate/RV8DCI7Z9cb3_EQJQqcP","Завантажити сертифікат")</f>
        <v>Завантажити сертифікат</v>
      </c>
    </row>
    <row r="670" spans="1:7" ht="28.8" x14ac:dyDescent="0.3">
      <c r="A670" s="2">
        <v>669</v>
      </c>
      <c r="B670" s="2" t="s">
        <v>2351</v>
      </c>
      <c r="C670" s="2" t="s">
        <v>2352</v>
      </c>
      <c r="D670" s="2" t="s">
        <v>2348</v>
      </c>
      <c r="E670" s="2" t="s">
        <v>2353</v>
      </c>
      <c r="F670" s="2" t="s">
        <v>2354</v>
      </c>
      <c r="G670" s="2" t="str">
        <f>HYPERLINK("https://talan.bank.gov.ua/get-user-certificate/RV8DCb6tY4lDb9asdhZX","Завантажити сертифікат")</f>
        <v>Завантажити сертифікат</v>
      </c>
    </row>
    <row r="671" spans="1:7" ht="28.8" x14ac:dyDescent="0.3">
      <c r="A671" s="2">
        <v>670</v>
      </c>
      <c r="B671" s="2" t="s">
        <v>2355</v>
      </c>
      <c r="C671" s="2" t="s">
        <v>2352</v>
      </c>
      <c r="D671" s="2" t="s">
        <v>2348</v>
      </c>
      <c r="E671" s="2" t="s">
        <v>2356</v>
      </c>
      <c r="F671" s="2" t="s">
        <v>2357</v>
      </c>
      <c r="G671" s="2" t="str">
        <f>HYPERLINK("https://talan.bank.gov.ua/get-user-certificate/RV8DCSqRz65Cq1lLYnYK","Завантажити сертифікат")</f>
        <v>Завантажити сертифікат</v>
      </c>
    </row>
    <row r="672" spans="1:7" ht="28.8" x14ac:dyDescent="0.3">
      <c r="A672" s="2">
        <v>671</v>
      </c>
      <c r="B672" s="2" t="s">
        <v>2358</v>
      </c>
      <c r="C672" s="2" t="s">
        <v>2352</v>
      </c>
      <c r="D672" s="2" t="s">
        <v>2348</v>
      </c>
      <c r="E672" s="2" t="s">
        <v>2359</v>
      </c>
      <c r="F672" s="2" t="s">
        <v>2360</v>
      </c>
      <c r="G672" s="2" t="str">
        <f>HYPERLINK("https://talan.bank.gov.ua/get-user-certificate/RV8DC3i5XNq1MiaG6ohN","Завантажити сертифікат")</f>
        <v>Завантажити сертифікат</v>
      </c>
    </row>
    <row r="673" spans="1:7" ht="28.8" x14ac:dyDescent="0.3">
      <c r="A673" s="2">
        <v>672</v>
      </c>
      <c r="B673" s="2" t="s">
        <v>2361</v>
      </c>
      <c r="C673" s="2" t="s">
        <v>2362</v>
      </c>
      <c r="D673" s="2" t="s">
        <v>2363</v>
      </c>
      <c r="E673" s="2" t="s">
        <v>2364</v>
      </c>
      <c r="F673" s="2" t="s">
        <v>2365</v>
      </c>
      <c r="G673" s="2" t="str">
        <f>HYPERLINK("https://talan.bank.gov.ua/get-user-certificate/RV8DCTebGTA4QyQEU6zV","Завантажити сертифікат")</f>
        <v>Завантажити сертифікат</v>
      </c>
    </row>
    <row r="674" spans="1:7" ht="28.8" x14ac:dyDescent="0.3">
      <c r="A674" s="2">
        <v>673</v>
      </c>
      <c r="B674" s="2" t="s">
        <v>2366</v>
      </c>
      <c r="C674" s="2" t="s">
        <v>2362</v>
      </c>
      <c r="D674" s="2" t="s">
        <v>2363</v>
      </c>
      <c r="E674" s="2" t="s">
        <v>2367</v>
      </c>
      <c r="F674" s="2" t="s">
        <v>2368</v>
      </c>
      <c r="G674" s="2" t="str">
        <f>HYPERLINK("https://talan.bank.gov.ua/get-user-certificate/RV8DCqljgECx0BodGMxc","Завантажити сертифікат")</f>
        <v>Завантажити сертифікат</v>
      </c>
    </row>
    <row r="675" spans="1:7" ht="28.8" x14ac:dyDescent="0.3">
      <c r="A675" s="2">
        <v>674</v>
      </c>
      <c r="B675" s="2" t="s">
        <v>2369</v>
      </c>
      <c r="C675" s="2" t="s">
        <v>2362</v>
      </c>
      <c r="D675" s="2" t="s">
        <v>2363</v>
      </c>
      <c r="E675" s="2" t="s">
        <v>2370</v>
      </c>
      <c r="F675" s="2" t="s">
        <v>2371</v>
      </c>
      <c r="G675" s="2" t="str">
        <f>HYPERLINK("https://talan.bank.gov.ua/get-user-certificate/RV8DC4Ssz5iY4zPLSjpp","Завантажити сертифікат")</f>
        <v>Завантажити сертифікат</v>
      </c>
    </row>
    <row r="676" spans="1:7" ht="43.2" x14ac:dyDescent="0.3">
      <c r="A676" s="2">
        <v>675</v>
      </c>
      <c r="B676" s="2" t="s">
        <v>2372</v>
      </c>
      <c r="C676" s="2" t="s">
        <v>2373</v>
      </c>
      <c r="D676" s="2" t="s">
        <v>2374</v>
      </c>
      <c r="E676" s="2" t="s">
        <v>2375</v>
      </c>
      <c r="F676" s="2" t="s">
        <v>2376</v>
      </c>
      <c r="G676" s="2" t="str">
        <f>HYPERLINK("https://talan.bank.gov.ua/get-user-certificate/RV8DCUyIZi8o-oyI54rd","Завантажити сертифікат")</f>
        <v>Завантажити сертифікат</v>
      </c>
    </row>
    <row r="677" spans="1:7" x14ac:dyDescent="0.3">
      <c r="A677" s="2">
        <v>676</v>
      </c>
      <c r="B677" s="2" t="s">
        <v>2377</v>
      </c>
      <c r="C677" s="2" t="s">
        <v>2378</v>
      </c>
      <c r="D677" s="2" t="s">
        <v>2379</v>
      </c>
      <c r="E677" s="2" t="s">
        <v>2380</v>
      </c>
      <c r="F677" s="2" t="s">
        <v>2381</v>
      </c>
      <c r="G677" s="2" t="str">
        <f>HYPERLINK("https://talan.bank.gov.ua/get-user-certificate/RV8DCggDOxAwjAQKjySN","Завантажити сертифікат")</f>
        <v>Завантажити сертифікат</v>
      </c>
    </row>
    <row r="678" spans="1:7" ht="28.8" x14ac:dyDescent="0.3">
      <c r="A678" s="2">
        <v>677</v>
      </c>
      <c r="B678" s="2" t="s">
        <v>2382</v>
      </c>
      <c r="C678" s="2" t="s">
        <v>2378</v>
      </c>
      <c r="D678" s="2" t="s">
        <v>2379</v>
      </c>
      <c r="E678" s="2" t="s">
        <v>2383</v>
      </c>
      <c r="F678" s="2" t="s">
        <v>2384</v>
      </c>
      <c r="G678" s="2" t="str">
        <f>HYPERLINK("https://talan.bank.gov.ua/get-user-certificate/RV8DCVh7CMLeM_zr5XzF","Завантажити сертифікат")</f>
        <v>Завантажити сертифікат</v>
      </c>
    </row>
    <row r="679" spans="1:7" ht="28.8" x14ac:dyDescent="0.3">
      <c r="A679" s="2">
        <v>678</v>
      </c>
      <c r="B679" s="2" t="s">
        <v>2385</v>
      </c>
      <c r="C679" s="2" t="s">
        <v>2378</v>
      </c>
      <c r="D679" s="2" t="s">
        <v>2379</v>
      </c>
      <c r="E679" s="2" t="s">
        <v>2386</v>
      </c>
      <c r="F679" s="2" t="s">
        <v>2387</v>
      </c>
      <c r="G679" s="2" t="str">
        <f>HYPERLINK("https://talan.bank.gov.ua/get-user-certificate/RV8DC5UuUUFSAFnEpddw","Завантажити сертифікат")</f>
        <v>Завантажити сертифікат</v>
      </c>
    </row>
    <row r="680" spans="1:7" ht="28.8" x14ac:dyDescent="0.3">
      <c r="A680" s="2">
        <v>679</v>
      </c>
      <c r="B680" s="2" t="s">
        <v>2388</v>
      </c>
      <c r="C680" s="2" t="s">
        <v>2378</v>
      </c>
      <c r="D680" s="2" t="s">
        <v>2379</v>
      </c>
      <c r="E680" s="2" t="s">
        <v>2389</v>
      </c>
      <c r="F680" s="2" t="s">
        <v>2390</v>
      </c>
      <c r="G680" s="2" t="str">
        <f>HYPERLINK("https://talan.bank.gov.ua/get-user-certificate/RV8DCMvzFNpQgK8DPm1u","Завантажити сертифікат")</f>
        <v>Завантажити сертифікат</v>
      </c>
    </row>
    <row r="681" spans="1:7" x14ac:dyDescent="0.3">
      <c r="A681" s="2">
        <v>680</v>
      </c>
      <c r="B681" s="2" t="s">
        <v>2391</v>
      </c>
      <c r="C681" s="2" t="s">
        <v>2378</v>
      </c>
      <c r="D681" s="2" t="s">
        <v>2379</v>
      </c>
      <c r="E681" s="2" t="s">
        <v>2392</v>
      </c>
      <c r="F681" s="2" t="s">
        <v>2393</v>
      </c>
      <c r="G681" s="2" t="str">
        <f>HYPERLINK("https://talan.bank.gov.ua/get-user-certificate/RV8DC8Jrh-_FnTwQb8hJ","Завантажити сертифікат")</f>
        <v>Завантажити сертифікат</v>
      </c>
    </row>
    <row r="682" spans="1:7" x14ac:dyDescent="0.3">
      <c r="A682" s="2">
        <v>681</v>
      </c>
      <c r="B682" s="2" t="s">
        <v>2394</v>
      </c>
      <c r="C682" s="2" t="s">
        <v>2378</v>
      </c>
      <c r="D682" s="2" t="s">
        <v>2379</v>
      </c>
      <c r="E682" s="2" t="s">
        <v>2392</v>
      </c>
      <c r="F682" s="2" t="s">
        <v>2393</v>
      </c>
      <c r="G682" s="2" t="str">
        <f>HYPERLINK("https://talan.bank.gov.ua/get-user-certificate/RV8DC_SYbEqx1yKD8Vqb","Завантажити сертифікат")</f>
        <v>Завантажити сертифікат</v>
      </c>
    </row>
    <row r="683" spans="1:7" x14ac:dyDescent="0.3">
      <c r="A683" s="2">
        <v>682</v>
      </c>
      <c r="B683" s="2" t="s">
        <v>2395</v>
      </c>
      <c r="C683" s="2" t="s">
        <v>2378</v>
      </c>
      <c r="D683" s="2" t="s">
        <v>2379</v>
      </c>
      <c r="E683" s="2" t="s">
        <v>2396</v>
      </c>
      <c r="F683" s="2" t="s">
        <v>2397</v>
      </c>
      <c r="G683" s="2" t="str">
        <f>HYPERLINK("https://talan.bank.gov.ua/get-user-certificate/RV8DCSt_C__OuCRShIGX","Завантажити сертифікат")</f>
        <v>Завантажити сертифікат</v>
      </c>
    </row>
    <row r="684" spans="1:7" ht="28.8" x14ac:dyDescent="0.3">
      <c r="A684" s="2">
        <v>683</v>
      </c>
      <c r="B684" s="2" t="s">
        <v>2398</v>
      </c>
      <c r="C684" s="2" t="s">
        <v>2378</v>
      </c>
      <c r="D684" s="2" t="s">
        <v>2379</v>
      </c>
      <c r="E684" s="2" t="s">
        <v>2399</v>
      </c>
      <c r="F684" s="2" t="s">
        <v>2400</v>
      </c>
      <c r="G684" s="2" t="str">
        <f>HYPERLINK("https://talan.bank.gov.ua/get-user-certificate/RV8DCULxorgKfpfY_kXB","Завантажити сертифікат")</f>
        <v>Завантажити сертифікат</v>
      </c>
    </row>
    <row r="685" spans="1:7" x14ac:dyDescent="0.3">
      <c r="A685" s="2">
        <v>684</v>
      </c>
      <c r="B685" s="2" t="s">
        <v>2401</v>
      </c>
      <c r="C685" s="2" t="s">
        <v>2378</v>
      </c>
      <c r="D685" s="2" t="s">
        <v>2379</v>
      </c>
      <c r="E685" s="2" t="s">
        <v>2402</v>
      </c>
      <c r="F685" s="2" t="s">
        <v>2403</v>
      </c>
      <c r="G685" s="2" t="str">
        <f>HYPERLINK("https://talan.bank.gov.ua/get-user-certificate/RV8DCfN_Tmf1OUTEG3bM","Завантажити сертифікат")</f>
        <v>Завантажити сертифікат</v>
      </c>
    </row>
    <row r="686" spans="1:7" ht="28.8" x14ac:dyDescent="0.3">
      <c r="A686" s="2">
        <v>685</v>
      </c>
      <c r="B686" s="2" t="s">
        <v>2404</v>
      </c>
      <c r="C686" s="2" t="s">
        <v>2378</v>
      </c>
      <c r="D686" s="2" t="s">
        <v>2379</v>
      </c>
      <c r="E686" s="2" t="s">
        <v>2405</v>
      </c>
      <c r="F686" s="2" t="s">
        <v>2406</v>
      </c>
      <c r="G686" s="2" t="str">
        <f>HYPERLINK("https://talan.bank.gov.ua/get-user-certificate/RV8DCye8mHQWR0n9BuwP","Завантажити сертифікат")</f>
        <v>Завантажити сертифікат</v>
      </c>
    </row>
    <row r="687" spans="1:7" x14ac:dyDescent="0.3">
      <c r="A687" s="2">
        <v>686</v>
      </c>
      <c r="B687" s="2" t="s">
        <v>2407</v>
      </c>
      <c r="C687" s="2" t="s">
        <v>2378</v>
      </c>
      <c r="D687" s="2" t="s">
        <v>2379</v>
      </c>
      <c r="E687" s="2" t="s">
        <v>2408</v>
      </c>
      <c r="F687" s="2" t="s">
        <v>2409</v>
      </c>
      <c r="G687" s="2" t="str">
        <f>HYPERLINK("https://talan.bank.gov.ua/get-user-certificate/RV8DC3aztWGuHlAn3fuK","Завантажити сертифікат")</f>
        <v>Завантажити сертифікат</v>
      </c>
    </row>
    <row r="688" spans="1:7" x14ac:dyDescent="0.3">
      <c r="A688" s="2">
        <v>687</v>
      </c>
      <c r="B688" s="2" t="s">
        <v>2410</v>
      </c>
      <c r="C688" s="2" t="s">
        <v>2378</v>
      </c>
      <c r="D688" s="2" t="s">
        <v>2379</v>
      </c>
      <c r="E688" s="2" t="s">
        <v>2411</v>
      </c>
      <c r="F688" s="2" t="s">
        <v>2412</v>
      </c>
      <c r="G688" s="2" t="str">
        <f>HYPERLINK("https://talan.bank.gov.ua/get-user-certificate/RV8DC-hL1AaG1k6SR-J_","Завантажити сертифікат")</f>
        <v>Завантажити сертифікат</v>
      </c>
    </row>
    <row r="689" spans="1:7" x14ac:dyDescent="0.3">
      <c r="A689" s="2">
        <v>688</v>
      </c>
      <c r="B689" s="2" t="s">
        <v>2413</v>
      </c>
      <c r="C689" s="2" t="s">
        <v>2378</v>
      </c>
      <c r="D689" s="2" t="s">
        <v>2379</v>
      </c>
      <c r="E689" s="2" t="s">
        <v>2414</v>
      </c>
      <c r="F689" s="2" t="s">
        <v>2415</v>
      </c>
      <c r="G689" s="2" t="str">
        <f>HYPERLINK("https://talan.bank.gov.ua/get-user-certificate/RV8DCvRl_A8JAGtwiszI","Завантажити сертифікат")</f>
        <v>Завантажити сертифікат</v>
      </c>
    </row>
    <row r="690" spans="1:7" x14ac:dyDescent="0.3">
      <c r="A690" s="2">
        <v>689</v>
      </c>
      <c r="B690" s="2" t="s">
        <v>2416</v>
      </c>
      <c r="C690" s="2" t="s">
        <v>2378</v>
      </c>
      <c r="D690" s="2" t="s">
        <v>2379</v>
      </c>
      <c r="E690" s="2" t="s">
        <v>2417</v>
      </c>
      <c r="F690" s="2" t="s">
        <v>2418</v>
      </c>
      <c r="G690" s="2" t="str">
        <f>HYPERLINK("https://talan.bank.gov.ua/get-user-certificate/RV8DCuAjJ4HNUowOHPgl","Завантажити сертифікат")</f>
        <v>Завантажити сертифікат</v>
      </c>
    </row>
    <row r="691" spans="1:7" x14ac:dyDescent="0.3">
      <c r="A691" s="2">
        <v>690</v>
      </c>
      <c r="B691" s="2" t="s">
        <v>2419</v>
      </c>
      <c r="C691" s="2" t="s">
        <v>2378</v>
      </c>
      <c r="D691" s="2" t="s">
        <v>2379</v>
      </c>
      <c r="E691" s="2" t="s">
        <v>2420</v>
      </c>
      <c r="F691" s="2" t="s">
        <v>2421</v>
      </c>
      <c r="G691" s="2" t="str">
        <f>HYPERLINK("https://talan.bank.gov.ua/get-user-certificate/RV8DCm1T3FhKVrjssinN","Завантажити сертифікат")</f>
        <v>Завантажити сертифікат</v>
      </c>
    </row>
    <row r="692" spans="1:7" ht="28.8" x14ac:dyDescent="0.3">
      <c r="A692" s="2">
        <v>691</v>
      </c>
      <c r="B692" s="2" t="s">
        <v>2422</v>
      </c>
      <c r="C692" s="2" t="s">
        <v>2378</v>
      </c>
      <c r="D692" s="2" t="s">
        <v>2379</v>
      </c>
      <c r="E692" s="2" t="s">
        <v>2423</v>
      </c>
      <c r="F692" s="2" t="s">
        <v>2424</v>
      </c>
      <c r="G692" s="2" t="str">
        <f>HYPERLINK("https://talan.bank.gov.ua/get-user-certificate/RV8DCjm_lLBk74uZJg7G","Завантажити сертифікат")</f>
        <v>Завантажити сертифікат</v>
      </c>
    </row>
    <row r="693" spans="1:7" x14ac:dyDescent="0.3">
      <c r="A693" s="2">
        <v>692</v>
      </c>
      <c r="B693" s="2" t="s">
        <v>2425</v>
      </c>
      <c r="C693" s="2" t="s">
        <v>2378</v>
      </c>
      <c r="D693" s="2" t="s">
        <v>2379</v>
      </c>
      <c r="E693" s="2" t="s">
        <v>2426</v>
      </c>
      <c r="F693" s="2" t="s">
        <v>2427</v>
      </c>
      <c r="G693" s="2" t="str">
        <f>HYPERLINK("https://talan.bank.gov.ua/get-user-certificate/RV8DClexcc5EMv4EP65q","Завантажити сертифікат")</f>
        <v>Завантажити сертифікат</v>
      </c>
    </row>
    <row r="694" spans="1:7" x14ac:dyDescent="0.3">
      <c r="A694" s="2">
        <v>693</v>
      </c>
      <c r="B694" s="2" t="s">
        <v>2428</v>
      </c>
      <c r="C694" s="2" t="s">
        <v>2378</v>
      </c>
      <c r="D694" s="2" t="s">
        <v>2379</v>
      </c>
      <c r="E694" s="2" t="s">
        <v>2429</v>
      </c>
      <c r="F694" s="2" t="s">
        <v>2430</v>
      </c>
      <c r="G694" s="2" t="str">
        <f>HYPERLINK("https://talan.bank.gov.ua/get-user-certificate/RV8DC5wtVCpKQqXUcG3D","Завантажити сертифікат")</f>
        <v>Завантажити сертифікат</v>
      </c>
    </row>
    <row r="695" spans="1:7" ht="28.8" x14ac:dyDescent="0.3">
      <c r="A695" s="2">
        <v>694</v>
      </c>
      <c r="B695" s="2" t="s">
        <v>2431</v>
      </c>
      <c r="C695" s="2" t="s">
        <v>2378</v>
      </c>
      <c r="D695" s="2" t="s">
        <v>2379</v>
      </c>
      <c r="E695" s="2" t="s">
        <v>2432</v>
      </c>
      <c r="F695" s="2" t="s">
        <v>2433</v>
      </c>
      <c r="G695" s="2" t="str">
        <f>HYPERLINK("https://talan.bank.gov.ua/get-user-certificate/RV8DCwrWOSJMeK1GQYB3","Завантажити сертифікат")</f>
        <v>Завантажити сертифікат</v>
      </c>
    </row>
    <row r="696" spans="1:7" x14ac:dyDescent="0.3">
      <c r="A696" s="2">
        <v>695</v>
      </c>
      <c r="B696" s="2" t="s">
        <v>2434</v>
      </c>
      <c r="C696" s="2" t="s">
        <v>2378</v>
      </c>
      <c r="D696" s="2" t="s">
        <v>2379</v>
      </c>
      <c r="E696" s="2" t="s">
        <v>2435</v>
      </c>
      <c r="F696" s="2" t="s">
        <v>2436</v>
      </c>
      <c r="G696" s="2" t="str">
        <f>HYPERLINK("https://talan.bank.gov.ua/get-user-certificate/RV8DCgKXgvN7bMUEeFdo","Завантажити сертифікат")</f>
        <v>Завантажити сертифікат</v>
      </c>
    </row>
    <row r="697" spans="1:7" x14ac:dyDescent="0.3">
      <c r="A697" s="2">
        <v>696</v>
      </c>
      <c r="B697" s="2" t="s">
        <v>2437</v>
      </c>
      <c r="C697" s="2" t="s">
        <v>2378</v>
      </c>
      <c r="D697" s="2" t="s">
        <v>2379</v>
      </c>
      <c r="E697" s="2" t="s">
        <v>2438</v>
      </c>
      <c r="F697" s="2" t="s">
        <v>2439</v>
      </c>
      <c r="G697" s="2" t="str">
        <f>HYPERLINK("https://talan.bank.gov.ua/get-user-certificate/RV8DCDtC_EdFLxYjzuc5","Завантажити сертифікат")</f>
        <v>Завантажити сертифікат</v>
      </c>
    </row>
    <row r="698" spans="1:7" x14ac:dyDescent="0.3">
      <c r="A698" s="2">
        <v>697</v>
      </c>
      <c r="B698" s="2" t="s">
        <v>2440</v>
      </c>
      <c r="C698" s="2" t="s">
        <v>2441</v>
      </c>
      <c r="D698" s="2" t="s">
        <v>2442</v>
      </c>
      <c r="E698" s="2" t="s">
        <v>2443</v>
      </c>
      <c r="F698" s="2" t="s">
        <v>2444</v>
      </c>
      <c r="G698" s="2" t="str">
        <f>HYPERLINK("https://talan.bank.gov.ua/get-user-certificate/RV8DCZkuTl9mEjgkYMgn","Завантажити сертифікат")</f>
        <v>Завантажити сертифікат</v>
      </c>
    </row>
    <row r="699" spans="1:7" x14ac:dyDescent="0.3">
      <c r="A699" s="2">
        <v>698</v>
      </c>
      <c r="B699" s="2" t="s">
        <v>2445</v>
      </c>
      <c r="C699" s="2" t="s">
        <v>2441</v>
      </c>
      <c r="D699" s="2" t="s">
        <v>2442</v>
      </c>
      <c r="E699" s="2" t="s">
        <v>2446</v>
      </c>
      <c r="F699" s="2" t="s">
        <v>2447</v>
      </c>
      <c r="G699" s="2" t="str">
        <f>HYPERLINK("https://talan.bank.gov.ua/get-user-certificate/RV8DCb_XHJzsIwJkV-YB","Завантажити сертифікат")</f>
        <v>Завантажити сертифікат</v>
      </c>
    </row>
    <row r="700" spans="1:7" ht="28.8" x14ac:dyDescent="0.3">
      <c r="A700" s="2">
        <v>699</v>
      </c>
      <c r="B700" s="2" t="s">
        <v>2448</v>
      </c>
      <c r="C700" s="2" t="s">
        <v>2441</v>
      </c>
      <c r="D700" s="2" t="s">
        <v>2442</v>
      </c>
      <c r="E700" s="2" t="s">
        <v>2449</v>
      </c>
      <c r="F700" s="2" t="s">
        <v>2450</v>
      </c>
      <c r="G700" s="2" t="str">
        <f>HYPERLINK("https://talan.bank.gov.ua/get-user-certificate/RV8DCFrGlBfZJVYnn--s","Завантажити сертифікат")</f>
        <v>Завантажити сертифікат</v>
      </c>
    </row>
    <row r="701" spans="1:7" x14ac:dyDescent="0.3">
      <c r="A701" s="2">
        <v>700</v>
      </c>
      <c r="B701" s="2" t="s">
        <v>2451</v>
      </c>
      <c r="C701" s="2" t="s">
        <v>2441</v>
      </c>
      <c r="D701" s="2" t="s">
        <v>2442</v>
      </c>
      <c r="E701" s="2" t="s">
        <v>2452</v>
      </c>
      <c r="F701" s="2" t="s">
        <v>2453</v>
      </c>
      <c r="G701" s="2" t="str">
        <f>HYPERLINK("https://talan.bank.gov.ua/get-user-certificate/RV8DCV93A5rpgv5L7LGo","Завантажити сертифікат")</f>
        <v>Завантажити сертифікат</v>
      </c>
    </row>
    <row r="702" spans="1:7" ht="28.8" x14ac:dyDescent="0.3">
      <c r="A702" s="2">
        <v>701</v>
      </c>
      <c r="B702" s="2" t="s">
        <v>2454</v>
      </c>
      <c r="C702" s="2" t="s">
        <v>2441</v>
      </c>
      <c r="D702" s="2" t="s">
        <v>2442</v>
      </c>
      <c r="E702" s="2" t="s">
        <v>2455</v>
      </c>
      <c r="F702" s="2" t="s">
        <v>2456</v>
      </c>
      <c r="G702" s="2" t="str">
        <f>HYPERLINK("https://talan.bank.gov.ua/get-user-certificate/RV8DCfPc4kfQSsljsi3f","Завантажити сертифікат")</f>
        <v>Завантажити сертифікат</v>
      </c>
    </row>
    <row r="703" spans="1:7" x14ac:dyDescent="0.3">
      <c r="A703" s="2">
        <v>702</v>
      </c>
      <c r="B703" s="2" t="s">
        <v>2457</v>
      </c>
      <c r="C703" s="2" t="s">
        <v>2458</v>
      </c>
      <c r="D703" s="2" t="s">
        <v>2459</v>
      </c>
      <c r="E703" s="2" t="s">
        <v>2460</v>
      </c>
      <c r="F703" s="2" t="s">
        <v>2461</v>
      </c>
      <c r="G703" s="2" t="str">
        <f>HYPERLINK("https://talan.bank.gov.ua/get-user-certificate/RV8DC59Cb5aMfqbB2HOR","Завантажити сертифікат")</f>
        <v>Завантажити сертифікат</v>
      </c>
    </row>
    <row r="704" spans="1:7" x14ac:dyDescent="0.3">
      <c r="A704" s="2">
        <v>703</v>
      </c>
      <c r="B704" s="2" t="s">
        <v>2462</v>
      </c>
      <c r="C704" s="2" t="s">
        <v>2458</v>
      </c>
      <c r="D704" s="2" t="s">
        <v>2459</v>
      </c>
      <c r="E704" s="2" t="s">
        <v>2463</v>
      </c>
      <c r="F704" s="2" t="s">
        <v>2464</v>
      </c>
      <c r="G704" s="2" t="str">
        <f>HYPERLINK("https://talan.bank.gov.ua/get-user-certificate/RV8DCWClGHgLhlf1SJWr","Завантажити сертифікат")</f>
        <v>Завантажити сертифікат</v>
      </c>
    </row>
    <row r="705" spans="1:7" x14ac:dyDescent="0.3">
      <c r="A705" s="2">
        <v>704</v>
      </c>
      <c r="B705" s="2" t="s">
        <v>2465</v>
      </c>
      <c r="C705" s="2" t="s">
        <v>2458</v>
      </c>
      <c r="D705" s="2" t="s">
        <v>2459</v>
      </c>
      <c r="E705" s="2" t="s">
        <v>2466</v>
      </c>
      <c r="F705" s="2" t="s">
        <v>2467</v>
      </c>
      <c r="G705" s="2" t="str">
        <f>HYPERLINK("https://talan.bank.gov.ua/get-user-certificate/RV8DCrQD-UyXBFL2ckz8","Завантажити сертифікат")</f>
        <v>Завантажити сертифікат</v>
      </c>
    </row>
    <row r="706" spans="1:7" x14ac:dyDescent="0.3">
      <c r="A706" s="2">
        <v>705</v>
      </c>
      <c r="B706" s="2" t="s">
        <v>2468</v>
      </c>
      <c r="C706" s="2" t="s">
        <v>2469</v>
      </c>
      <c r="D706" s="2" t="s">
        <v>2470</v>
      </c>
      <c r="E706" s="2" t="s">
        <v>2471</v>
      </c>
      <c r="F706" s="2" t="s">
        <v>2472</v>
      </c>
      <c r="G706" s="2" t="str">
        <f>HYPERLINK("https://talan.bank.gov.ua/get-user-certificate/RV8DChMQP5SFTCZSc1I3","Завантажити сертифікат")</f>
        <v>Завантажити сертифікат</v>
      </c>
    </row>
    <row r="707" spans="1:7" x14ac:dyDescent="0.3">
      <c r="A707" s="2">
        <v>706</v>
      </c>
      <c r="B707" s="2" t="s">
        <v>2473</v>
      </c>
      <c r="C707" s="2" t="s">
        <v>2469</v>
      </c>
      <c r="D707" s="2" t="s">
        <v>2470</v>
      </c>
      <c r="E707" s="2" t="s">
        <v>2474</v>
      </c>
      <c r="F707" s="2" t="s">
        <v>2475</v>
      </c>
      <c r="G707" s="2" t="str">
        <f>HYPERLINK("https://talan.bank.gov.ua/get-user-certificate/RV8DCxpPA9TMF6srJyGj","Завантажити сертифікат")</f>
        <v>Завантажити сертифікат</v>
      </c>
    </row>
    <row r="708" spans="1:7" x14ac:dyDescent="0.3">
      <c r="A708" s="2">
        <v>707</v>
      </c>
      <c r="B708" s="2" t="s">
        <v>2476</v>
      </c>
      <c r="C708" s="2" t="s">
        <v>2469</v>
      </c>
      <c r="D708" s="2" t="s">
        <v>2470</v>
      </c>
      <c r="E708" s="2" t="s">
        <v>2477</v>
      </c>
      <c r="F708" s="2" t="s">
        <v>2478</v>
      </c>
      <c r="G708" s="2" t="str">
        <f>HYPERLINK("https://talan.bank.gov.ua/get-user-certificate/RV8DCdmUQXLsPl-OnqSv","Завантажити сертифікат")</f>
        <v>Завантажити сертифікат</v>
      </c>
    </row>
    <row r="709" spans="1:7" x14ac:dyDescent="0.3">
      <c r="A709" s="2">
        <v>708</v>
      </c>
      <c r="B709" s="2" t="s">
        <v>2479</v>
      </c>
      <c r="C709" s="2" t="s">
        <v>2469</v>
      </c>
      <c r="D709" s="2" t="s">
        <v>2470</v>
      </c>
      <c r="E709" s="2" t="s">
        <v>2480</v>
      </c>
      <c r="F709" s="2" t="s">
        <v>2481</v>
      </c>
      <c r="G709" s="2" t="str">
        <f>HYPERLINK("https://talan.bank.gov.ua/get-user-certificate/RV8DC7mi3s9e0iqbdeq3","Завантажити сертифікат")</f>
        <v>Завантажити сертифікат</v>
      </c>
    </row>
    <row r="710" spans="1:7" x14ac:dyDescent="0.3">
      <c r="A710" s="2">
        <v>709</v>
      </c>
      <c r="B710" s="2" t="s">
        <v>2482</v>
      </c>
      <c r="C710" s="2" t="s">
        <v>2469</v>
      </c>
      <c r="D710" s="2" t="s">
        <v>2470</v>
      </c>
      <c r="E710" s="2" t="s">
        <v>2483</v>
      </c>
      <c r="F710" s="2" t="s">
        <v>2484</v>
      </c>
      <c r="G710" s="2" t="str">
        <f>HYPERLINK("https://talan.bank.gov.ua/get-user-certificate/RV8DCDwSC5DEsycsqRmO","Завантажити сертифікат")</f>
        <v>Завантажити сертифікат</v>
      </c>
    </row>
    <row r="711" spans="1:7" x14ac:dyDescent="0.3">
      <c r="A711" s="2">
        <v>710</v>
      </c>
      <c r="B711" s="2" t="s">
        <v>2485</v>
      </c>
      <c r="C711" s="2" t="s">
        <v>2469</v>
      </c>
      <c r="D711" s="2" t="s">
        <v>2470</v>
      </c>
      <c r="E711" s="2" t="s">
        <v>2486</v>
      </c>
      <c r="F711" s="2" t="s">
        <v>2487</v>
      </c>
      <c r="G711" s="2" t="str">
        <f>HYPERLINK("https://talan.bank.gov.ua/get-user-certificate/RV8DC-pBBFFvpGMLC08P","Завантажити сертифікат")</f>
        <v>Завантажити сертифікат</v>
      </c>
    </row>
    <row r="712" spans="1:7" x14ac:dyDescent="0.3">
      <c r="A712" s="2">
        <v>711</v>
      </c>
      <c r="B712" s="2" t="s">
        <v>2488</v>
      </c>
      <c r="C712" s="2" t="s">
        <v>2469</v>
      </c>
      <c r="D712" s="2" t="s">
        <v>2470</v>
      </c>
      <c r="E712" s="2" t="s">
        <v>2489</v>
      </c>
      <c r="F712" s="2" t="s">
        <v>2490</v>
      </c>
      <c r="G712" s="2" t="str">
        <f>HYPERLINK("https://talan.bank.gov.ua/get-user-certificate/RV8DC8z-agQU_FgLBB4o","Завантажити сертифікат")</f>
        <v>Завантажити сертифікат</v>
      </c>
    </row>
    <row r="713" spans="1:7" x14ac:dyDescent="0.3">
      <c r="A713" s="2">
        <v>712</v>
      </c>
      <c r="B713" s="2" t="s">
        <v>2491</v>
      </c>
      <c r="C713" s="2" t="s">
        <v>2469</v>
      </c>
      <c r="D713" s="2" t="s">
        <v>2470</v>
      </c>
      <c r="E713" s="2" t="s">
        <v>2492</v>
      </c>
      <c r="F713" s="2" t="s">
        <v>2493</v>
      </c>
      <c r="G713" s="2" t="str">
        <f>HYPERLINK("https://talan.bank.gov.ua/get-user-certificate/RV8DCD5B3GCtbIDBYPV2","Завантажити сертифікат")</f>
        <v>Завантажити сертифікат</v>
      </c>
    </row>
    <row r="714" spans="1:7" x14ac:dyDescent="0.3">
      <c r="A714" s="2">
        <v>713</v>
      </c>
      <c r="B714" s="2" t="s">
        <v>2494</v>
      </c>
      <c r="C714" s="2" t="s">
        <v>2495</v>
      </c>
      <c r="D714" s="2" t="s">
        <v>2470</v>
      </c>
      <c r="E714" s="2" t="s">
        <v>2496</v>
      </c>
      <c r="F714" s="2" t="s">
        <v>2497</v>
      </c>
      <c r="G714" s="2" t="str">
        <f>HYPERLINK("https://talan.bank.gov.ua/get-user-certificate/RV8DCI7F1RGksVCDvkLa","Завантажити сертифікат")</f>
        <v>Завантажити сертифікат</v>
      </c>
    </row>
    <row r="715" spans="1:7" x14ac:dyDescent="0.3">
      <c r="A715" s="2">
        <v>714</v>
      </c>
      <c r="B715" s="2" t="s">
        <v>2498</v>
      </c>
      <c r="C715" s="2" t="s">
        <v>2499</v>
      </c>
      <c r="D715" s="2" t="s">
        <v>2470</v>
      </c>
      <c r="E715" s="2" t="s">
        <v>2500</v>
      </c>
      <c r="F715" s="2" t="s">
        <v>2501</v>
      </c>
      <c r="G715" s="2" t="str">
        <f>HYPERLINK("https://talan.bank.gov.ua/get-user-certificate/RV8DCP8Tt0gD062DE3h8","Завантажити сертифікат")</f>
        <v>Завантажити сертифікат</v>
      </c>
    </row>
    <row r="716" spans="1:7" x14ac:dyDescent="0.3">
      <c r="A716" s="2">
        <v>715</v>
      </c>
      <c r="B716" s="2" t="s">
        <v>2502</v>
      </c>
      <c r="C716" s="2" t="s">
        <v>2469</v>
      </c>
      <c r="D716" s="2" t="s">
        <v>2470</v>
      </c>
      <c r="E716" s="2" t="s">
        <v>2503</v>
      </c>
      <c r="F716" s="2" t="s">
        <v>2504</v>
      </c>
      <c r="G716" s="2" t="str">
        <f>HYPERLINK("https://talan.bank.gov.ua/get-user-certificate/RV8DCvIgoYhR3yJscBXn","Завантажити сертифікат")</f>
        <v>Завантажити сертифікат</v>
      </c>
    </row>
    <row r="717" spans="1:7" x14ac:dyDescent="0.3">
      <c r="A717" s="2">
        <v>716</v>
      </c>
      <c r="B717" s="2" t="s">
        <v>2505</v>
      </c>
      <c r="C717" s="2" t="s">
        <v>2469</v>
      </c>
      <c r="D717" s="2" t="s">
        <v>2470</v>
      </c>
      <c r="E717" s="2" t="s">
        <v>2506</v>
      </c>
      <c r="F717" s="2" t="s">
        <v>2507</v>
      </c>
      <c r="G717" s="2" t="str">
        <f>HYPERLINK("https://talan.bank.gov.ua/get-user-certificate/RV8DCcFD9HZIieodUhLq","Завантажити сертифікат")</f>
        <v>Завантажити сертифікат</v>
      </c>
    </row>
    <row r="718" spans="1:7" x14ac:dyDescent="0.3">
      <c r="A718" s="2">
        <v>717</v>
      </c>
      <c r="B718" s="2" t="s">
        <v>2508</v>
      </c>
      <c r="C718" s="2" t="s">
        <v>2469</v>
      </c>
      <c r="D718" s="2" t="s">
        <v>2470</v>
      </c>
      <c r="E718" s="2" t="s">
        <v>2509</v>
      </c>
      <c r="F718" s="2" t="s">
        <v>2510</v>
      </c>
      <c r="G718" s="2" t="str">
        <f>HYPERLINK("https://talan.bank.gov.ua/get-user-certificate/RV8DCVcNvmXmcFKzTHKa","Завантажити сертифікат")</f>
        <v>Завантажити сертифікат</v>
      </c>
    </row>
    <row r="719" spans="1:7" x14ac:dyDescent="0.3">
      <c r="A719" s="2">
        <v>718</v>
      </c>
      <c r="B719" s="2" t="s">
        <v>2511</v>
      </c>
      <c r="C719" s="2" t="s">
        <v>2469</v>
      </c>
      <c r="D719" s="2" t="s">
        <v>2470</v>
      </c>
      <c r="E719" s="2" t="s">
        <v>2512</v>
      </c>
      <c r="F719" s="2" t="s">
        <v>2513</v>
      </c>
      <c r="G719" s="2" t="str">
        <f>HYPERLINK("https://talan.bank.gov.ua/get-user-certificate/RV8DCEwbni1CiDrJjxc9","Завантажити сертифікат")</f>
        <v>Завантажити сертифікат</v>
      </c>
    </row>
    <row r="720" spans="1:7" x14ac:dyDescent="0.3">
      <c r="A720" s="2">
        <v>719</v>
      </c>
      <c r="B720" s="2" t="s">
        <v>2514</v>
      </c>
      <c r="C720" s="2" t="s">
        <v>2469</v>
      </c>
      <c r="D720" s="2" t="s">
        <v>2470</v>
      </c>
      <c r="E720" s="2" t="s">
        <v>2515</v>
      </c>
      <c r="F720" s="2" t="s">
        <v>2516</v>
      </c>
      <c r="G720" s="2" t="str">
        <f>HYPERLINK("https://talan.bank.gov.ua/get-user-certificate/RV8DCTN53fmCGj7rJOqp","Завантажити сертифікат")</f>
        <v>Завантажити сертифікат</v>
      </c>
    </row>
    <row r="721" spans="1:7" x14ac:dyDescent="0.3">
      <c r="A721" s="2">
        <v>720</v>
      </c>
      <c r="B721" s="2" t="s">
        <v>2517</v>
      </c>
      <c r="C721" s="2" t="s">
        <v>2469</v>
      </c>
      <c r="D721" s="2" t="s">
        <v>2470</v>
      </c>
      <c r="E721" s="2" t="s">
        <v>2518</v>
      </c>
      <c r="F721" s="2" t="s">
        <v>2519</v>
      </c>
      <c r="G721" s="2" t="str">
        <f>HYPERLINK("https://talan.bank.gov.ua/get-user-certificate/RV8DCWxB6sYy37MgEn1P","Завантажити сертифікат")</f>
        <v>Завантажити сертифікат</v>
      </c>
    </row>
    <row r="722" spans="1:7" x14ac:dyDescent="0.3">
      <c r="A722" s="2">
        <v>721</v>
      </c>
      <c r="B722" s="2" t="s">
        <v>2520</v>
      </c>
      <c r="C722" s="2" t="s">
        <v>2469</v>
      </c>
      <c r="D722" s="2" t="s">
        <v>2470</v>
      </c>
      <c r="E722" s="2" t="s">
        <v>2521</v>
      </c>
      <c r="F722" s="2" t="s">
        <v>2522</v>
      </c>
      <c r="G722" s="2" t="str">
        <f>HYPERLINK("https://talan.bank.gov.ua/get-user-certificate/RV8DCG-TOGKrrTY30FFK","Завантажити сертифікат")</f>
        <v>Завантажити сертифікат</v>
      </c>
    </row>
    <row r="723" spans="1:7" x14ac:dyDescent="0.3">
      <c r="A723" s="2">
        <v>722</v>
      </c>
      <c r="B723" s="2" t="s">
        <v>2523</v>
      </c>
      <c r="C723" s="2" t="s">
        <v>2469</v>
      </c>
      <c r="D723" s="2" t="s">
        <v>2470</v>
      </c>
      <c r="E723" s="2" t="s">
        <v>2524</v>
      </c>
      <c r="F723" s="2" t="s">
        <v>2525</v>
      </c>
      <c r="G723" s="2" t="str">
        <f>HYPERLINK("https://talan.bank.gov.ua/get-user-certificate/RV8DCvkcWIZdTUQfwPHp","Завантажити сертифікат")</f>
        <v>Завантажити сертифікат</v>
      </c>
    </row>
    <row r="724" spans="1:7" x14ac:dyDescent="0.3">
      <c r="A724" s="2">
        <v>723</v>
      </c>
      <c r="B724" s="2" t="s">
        <v>2526</v>
      </c>
      <c r="C724" s="2" t="s">
        <v>2469</v>
      </c>
      <c r="D724" s="2" t="s">
        <v>2470</v>
      </c>
      <c r="E724" s="2" t="s">
        <v>2527</v>
      </c>
      <c r="F724" s="2" t="s">
        <v>2528</v>
      </c>
      <c r="G724" s="2" t="str">
        <f>HYPERLINK("https://talan.bank.gov.ua/get-user-certificate/RV8DCY2e1R7rOqK8yBjw","Завантажити сертифікат")</f>
        <v>Завантажити сертифікат</v>
      </c>
    </row>
    <row r="725" spans="1:7" x14ac:dyDescent="0.3">
      <c r="A725" s="2">
        <v>724</v>
      </c>
      <c r="B725" s="2" t="s">
        <v>2529</v>
      </c>
      <c r="C725" s="2" t="s">
        <v>2469</v>
      </c>
      <c r="D725" s="2" t="s">
        <v>2470</v>
      </c>
      <c r="E725" s="2" t="s">
        <v>2530</v>
      </c>
      <c r="F725" s="2" t="s">
        <v>2531</v>
      </c>
      <c r="G725" s="2" t="str">
        <f>HYPERLINK("https://talan.bank.gov.ua/get-user-certificate/RV8DCGwXRhqN971BN6b0","Завантажити сертифікат")</f>
        <v>Завантажити сертифікат</v>
      </c>
    </row>
    <row r="726" spans="1:7" x14ac:dyDescent="0.3">
      <c r="A726" s="2">
        <v>725</v>
      </c>
      <c r="B726" s="2" t="s">
        <v>2532</v>
      </c>
      <c r="C726" s="2" t="s">
        <v>2469</v>
      </c>
      <c r="D726" s="2" t="s">
        <v>2470</v>
      </c>
      <c r="E726" s="2" t="s">
        <v>2533</v>
      </c>
      <c r="F726" s="2" t="s">
        <v>2534</v>
      </c>
      <c r="G726" s="2" t="str">
        <f>HYPERLINK("https://talan.bank.gov.ua/get-user-certificate/RV8DCcbAMNTrD0OirL3q","Завантажити сертифікат")</f>
        <v>Завантажити сертифікат</v>
      </c>
    </row>
    <row r="727" spans="1:7" x14ac:dyDescent="0.3">
      <c r="A727" s="2">
        <v>726</v>
      </c>
      <c r="B727" s="2" t="s">
        <v>2535</v>
      </c>
      <c r="C727" s="2" t="s">
        <v>2469</v>
      </c>
      <c r="D727" s="2" t="s">
        <v>2470</v>
      </c>
      <c r="E727" s="2" t="s">
        <v>2536</v>
      </c>
      <c r="F727" s="2" t="s">
        <v>2537</v>
      </c>
      <c r="G727" s="2" t="str">
        <f>HYPERLINK("https://talan.bank.gov.ua/get-user-certificate/RV8DCRR0FKe261r0A8d-","Завантажити сертифікат")</f>
        <v>Завантажити сертифікат</v>
      </c>
    </row>
    <row r="728" spans="1:7" x14ac:dyDescent="0.3">
      <c r="A728" s="2">
        <v>727</v>
      </c>
      <c r="B728" s="2" t="s">
        <v>2538</v>
      </c>
      <c r="C728" s="2" t="s">
        <v>2469</v>
      </c>
      <c r="D728" s="2" t="s">
        <v>2470</v>
      </c>
      <c r="E728" s="2" t="s">
        <v>2539</v>
      </c>
      <c r="F728" s="2" t="s">
        <v>2540</v>
      </c>
      <c r="G728" s="2" t="str">
        <f>HYPERLINK("https://talan.bank.gov.ua/get-user-certificate/RV8DCP_0OzKlxQVCeGoR","Завантажити сертифікат")</f>
        <v>Завантажити сертифікат</v>
      </c>
    </row>
    <row r="729" spans="1:7" x14ac:dyDescent="0.3">
      <c r="A729" s="2">
        <v>728</v>
      </c>
      <c r="B729" s="2" t="s">
        <v>2541</v>
      </c>
      <c r="C729" s="2" t="s">
        <v>2469</v>
      </c>
      <c r="D729" s="2" t="s">
        <v>2470</v>
      </c>
      <c r="E729" s="2" t="s">
        <v>2542</v>
      </c>
      <c r="F729" s="2" t="s">
        <v>2543</v>
      </c>
      <c r="G729" s="2" t="str">
        <f>HYPERLINK("https://talan.bank.gov.ua/get-user-certificate/RV8DCdHOe9lB_hsP3Jep","Завантажити сертифікат")</f>
        <v>Завантажити сертифікат</v>
      </c>
    </row>
    <row r="730" spans="1:7" x14ac:dyDescent="0.3">
      <c r="A730" s="2">
        <v>729</v>
      </c>
      <c r="B730" s="2" t="s">
        <v>2544</v>
      </c>
      <c r="C730" s="2" t="s">
        <v>2469</v>
      </c>
      <c r="D730" s="2" t="s">
        <v>2470</v>
      </c>
      <c r="E730" s="2" t="s">
        <v>2545</v>
      </c>
      <c r="F730" s="2" t="s">
        <v>2546</v>
      </c>
      <c r="G730" s="2" t="str">
        <f>HYPERLINK("https://talan.bank.gov.ua/get-user-certificate/RV8DCmC6cdgEsx8NjOD_","Завантажити сертифікат")</f>
        <v>Завантажити сертифікат</v>
      </c>
    </row>
    <row r="731" spans="1:7" ht="28.8" x14ac:dyDescent="0.3">
      <c r="A731" s="2">
        <v>730</v>
      </c>
      <c r="B731" s="2" t="s">
        <v>2547</v>
      </c>
      <c r="C731" s="2" t="s">
        <v>2548</v>
      </c>
      <c r="D731" s="2" t="s">
        <v>2549</v>
      </c>
      <c r="E731" s="2" t="s">
        <v>2550</v>
      </c>
      <c r="F731" s="2" t="s">
        <v>2551</v>
      </c>
      <c r="G731" s="2" t="str">
        <f>HYPERLINK("https://talan.bank.gov.ua/get-user-certificate/RV8DCqSjvrKekY4qtviC","Завантажити сертифікат")</f>
        <v>Завантажити сертифікат</v>
      </c>
    </row>
    <row r="732" spans="1:7" ht="28.8" x14ac:dyDescent="0.3">
      <c r="A732" s="2">
        <v>731</v>
      </c>
      <c r="B732" s="2" t="s">
        <v>2552</v>
      </c>
      <c r="C732" s="2" t="s">
        <v>2553</v>
      </c>
      <c r="D732" s="2" t="s">
        <v>2549</v>
      </c>
      <c r="E732" s="2" t="s">
        <v>2554</v>
      </c>
      <c r="F732" s="2" t="s">
        <v>2555</v>
      </c>
      <c r="G732" s="2" t="str">
        <f>HYPERLINK("https://talan.bank.gov.ua/get-user-certificate/RV8DCYLZD4z1VnC00cD5","Завантажити сертифікат")</f>
        <v>Завантажити сертифікат</v>
      </c>
    </row>
    <row r="733" spans="1:7" x14ac:dyDescent="0.3">
      <c r="A733" s="2">
        <v>732</v>
      </c>
      <c r="B733" s="2" t="s">
        <v>2556</v>
      </c>
      <c r="C733" s="2" t="s">
        <v>2557</v>
      </c>
      <c r="D733" s="2" t="s">
        <v>2558</v>
      </c>
      <c r="E733" s="2" t="s">
        <v>2559</v>
      </c>
      <c r="F733" s="2" t="s">
        <v>2560</v>
      </c>
      <c r="G733" s="2" t="str">
        <f>HYPERLINK("https://talan.bank.gov.ua/get-user-certificate/RV8DCn_SjLMpSIkCLG2J","Завантажити сертифікат")</f>
        <v>Завантажити сертифікат</v>
      </c>
    </row>
    <row r="734" spans="1:7" x14ac:dyDescent="0.3">
      <c r="A734" s="2">
        <v>733</v>
      </c>
      <c r="B734" s="2" t="s">
        <v>2561</v>
      </c>
      <c r="C734" s="2" t="s">
        <v>2557</v>
      </c>
      <c r="D734" s="2" t="s">
        <v>2558</v>
      </c>
      <c r="E734" s="2" t="s">
        <v>2562</v>
      </c>
      <c r="F734" s="2" t="s">
        <v>2563</v>
      </c>
      <c r="G734" s="2" t="str">
        <f>HYPERLINK("https://talan.bank.gov.ua/get-user-certificate/RV8DCI9oRDG7o83BTEB8","Завантажити сертифікат")</f>
        <v>Завантажити сертифікат</v>
      </c>
    </row>
    <row r="735" spans="1:7" x14ac:dyDescent="0.3">
      <c r="A735" s="2">
        <v>734</v>
      </c>
      <c r="B735" s="2" t="s">
        <v>2564</v>
      </c>
      <c r="C735" s="2" t="s">
        <v>2565</v>
      </c>
      <c r="D735" s="2" t="s">
        <v>2566</v>
      </c>
      <c r="E735" s="2" t="s">
        <v>2567</v>
      </c>
      <c r="F735" s="2" t="s">
        <v>2568</v>
      </c>
      <c r="G735" s="2" t="str">
        <f>HYPERLINK("https://talan.bank.gov.ua/get-user-certificate/RV8DCxnw-lAZ4ADIF9CY","Завантажити сертифікат")</f>
        <v>Завантажити сертифікат</v>
      </c>
    </row>
    <row r="736" spans="1:7" x14ac:dyDescent="0.3">
      <c r="A736" s="2">
        <v>735</v>
      </c>
      <c r="B736" s="2" t="s">
        <v>2569</v>
      </c>
      <c r="C736" s="2" t="s">
        <v>2565</v>
      </c>
      <c r="D736" s="2" t="s">
        <v>2566</v>
      </c>
      <c r="E736" s="2" t="s">
        <v>2570</v>
      </c>
      <c r="F736" s="2" t="s">
        <v>2571</v>
      </c>
      <c r="G736" s="2" t="str">
        <f>HYPERLINK("https://talan.bank.gov.ua/get-user-certificate/RV8DCMlaWetsKK9EMnbG","Завантажити сертифікат")</f>
        <v>Завантажити сертифікат</v>
      </c>
    </row>
    <row r="737" spans="1:7" x14ac:dyDescent="0.3">
      <c r="A737" s="2">
        <v>736</v>
      </c>
      <c r="B737" s="2" t="s">
        <v>2572</v>
      </c>
      <c r="C737" s="2" t="s">
        <v>2565</v>
      </c>
      <c r="D737" s="2" t="s">
        <v>2566</v>
      </c>
      <c r="E737" s="2" t="s">
        <v>2573</v>
      </c>
      <c r="F737" s="2" t="s">
        <v>2574</v>
      </c>
      <c r="G737" s="2" t="str">
        <f>HYPERLINK("https://talan.bank.gov.ua/get-user-certificate/RV8DCS0ze8GRx8dslqN4","Завантажити сертифікат")</f>
        <v>Завантажити сертифікат</v>
      </c>
    </row>
    <row r="738" spans="1:7" x14ac:dyDescent="0.3">
      <c r="A738" s="2">
        <v>737</v>
      </c>
      <c r="B738" s="2" t="s">
        <v>2575</v>
      </c>
      <c r="C738" s="2" t="s">
        <v>2565</v>
      </c>
      <c r="D738" s="2" t="s">
        <v>2566</v>
      </c>
      <c r="E738" s="2" t="s">
        <v>2576</v>
      </c>
      <c r="F738" s="2" t="s">
        <v>2577</v>
      </c>
      <c r="G738" s="2" t="str">
        <f>HYPERLINK("https://talan.bank.gov.ua/get-user-certificate/RV8DCk_jauVnEBY0rI9j","Завантажити сертифікат")</f>
        <v>Завантажити сертифікат</v>
      </c>
    </row>
    <row r="739" spans="1:7" x14ac:dyDescent="0.3">
      <c r="A739" s="2">
        <v>738</v>
      </c>
      <c r="B739" s="2" t="s">
        <v>2578</v>
      </c>
      <c r="C739" s="2" t="s">
        <v>2565</v>
      </c>
      <c r="D739" s="2" t="s">
        <v>2566</v>
      </c>
      <c r="E739" s="2" t="s">
        <v>2579</v>
      </c>
      <c r="F739" s="2" t="s">
        <v>2580</v>
      </c>
      <c r="G739" s="2" t="str">
        <f>HYPERLINK("https://talan.bank.gov.ua/get-user-certificate/RV8DCNT42Gm7jjURRXsq","Завантажити сертифікат")</f>
        <v>Завантажити сертифікат</v>
      </c>
    </row>
    <row r="740" spans="1:7" x14ac:dyDescent="0.3">
      <c r="A740" s="2">
        <v>739</v>
      </c>
      <c r="B740" s="2" t="s">
        <v>2581</v>
      </c>
      <c r="C740" s="2" t="s">
        <v>2565</v>
      </c>
      <c r="D740" s="2" t="s">
        <v>2566</v>
      </c>
      <c r="E740" s="2" t="s">
        <v>2582</v>
      </c>
      <c r="F740" s="2" t="s">
        <v>2583</v>
      </c>
      <c r="G740" s="2" t="str">
        <f>HYPERLINK("https://talan.bank.gov.ua/get-user-certificate/RV8DC7Z4q9Y3uPdueA7r","Завантажити сертифікат")</f>
        <v>Завантажити сертифікат</v>
      </c>
    </row>
    <row r="741" spans="1:7" x14ac:dyDescent="0.3">
      <c r="A741" s="2">
        <v>740</v>
      </c>
      <c r="B741" s="2" t="s">
        <v>2584</v>
      </c>
      <c r="C741" s="2" t="s">
        <v>2565</v>
      </c>
      <c r="D741" s="2" t="s">
        <v>2566</v>
      </c>
      <c r="E741" s="2" t="s">
        <v>2585</v>
      </c>
      <c r="F741" s="2" t="s">
        <v>2586</v>
      </c>
      <c r="G741" s="2" t="str">
        <f>HYPERLINK("https://talan.bank.gov.ua/get-user-certificate/RV8DCe72oOfF5IiUoMSo","Завантажити сертифікат")</f>
        <v>Завантажити сертифікат</v>
      </c>
    </row>
    <row r="742" spans="1:7" x14ac:dyDescent="0.3">
      <c r="A742" s="2">
        <v>741</v>
      </c>
      <c r="B742" s="2" t="s">
        <v>2587</v>
      </c>
      <c r="C742" s="2" t="s">
        <v>2565</v>
      </c>
      <c r="D742" s="2" t="s">
        <v>2566</v>
      </c>
      <c r="E742" s="2" t="s">
        <v>2588</v>
      </c>
      <c r="F742" s="2" t="s">
        <v>2589</v>
      </c>
      <c r="G742" s="2" t="str">
        <f>HYPERLINK("https://talan.bank.gov.ua/get-user-certificate/RV8DC68vuk6b1nVtjRks","Завантажити сертифікат")</f>
        <v>Завантажити сертифікат</v>
      </c>
    </row>
    <row r="743" spans="1:7" x14ac:dyDescent="0.3">
      <c r="A743" s="2">
        <v>742</v>
      </c>
      <c r="B743" s="2" t="s">
        <v>2590</v>
      </c>
      <c r="C743" s="2" t="s">
        <v>2565</v>
      </c>
      <c r="D743" s="2" t="s">
        <v>2566</v>
      </c>
      <c r="E743" s="2" t="s">
        <v>2591</v>
      </c>
      <c r="F743" s="2" t="s">
        <v>2592</v>
      </c>
      <c r="G743" s="2" t="str">
        <f>HYPERLINK("https://talan.bank.gov.ua/get-user-certificate/RV8DC8hRJAmQ0Zkkgyvs","Завантажити сертифікат")</f>
        <v>Завантажити сертифікат</v>
      </c>
    </row>
    <row r="744" spans="1:7" x14ac:dyDescent="0.3">
      <c r="A744" s="2">
        <v>743</v>
      </c>
      <c r="B744" s="2" t="s">
        <v>2593</v>
      </c>
      <c r="C744" s="2" t="s">
        <v>2565</v>
      </c>
      <c r="D744" s="2" t="s">
        <v>2566</v>
      </c>
      <c r="E744" s="2" t="s">
        <v>2594</v>
      </c>
      <c r="F744" s="2" t="s">
        <v>2595</v>
      </c>
      <c r="G744" s="2" t="str">
        <f>HYPERLINK("https://talan.bank.gov.ua/get-user-certificate/RV8DCRchgIOZSMqK82Og","Завантажити сертифікат")</f>
        <v>Завантажити сертифікат</v>
      </c>
    </row>
    <row r="745" spans="1:7" x14ac:dyDescent="0.3">
      <c r="A745" s="2">
        <v>744</v>
      </c>
      <c r="B745" s="2" t="s">
        <v>2596</v>
      </c>
      <c r="C745" s="2" t="s">
        <v>2597</v>
      </c>
      <c r="D745" s="2" t="s">
        <v>2598</v>
      </c>
      <c r="E745" s="2" t="s">
        <v>2599</v>
      </c>
      <c r="F745" s="2" t="s">
        <v>2600</v>
      </c>
      <c r="G745" s="2" t="str">
        <f>HYPERLINK("https://talan.bank.gov.ua/get-user-certificate/RV8DCvbOGOtlfuAx9iyu","Завантажити сертифікат")</f>
        <v>Завантажити сертифікат</v>
      </c>
    </row>
    <row r="746" spans="1:7" ht="28.8" x14ac:dyDescent="0.3">
      <c r="A746" s="2">
        <v>745</v>
      </c>
      <c r="B746" s="2" t="s">
        <v>2601</v>
      </c>
      <c r="C746" s="2" t="s">
        <v>2602</v>
      </c>
      <c r="D746" s="2" t="s">
        <v>2598</v>
      </c>
      <c r="E746" s="2" t="s">
        <v>2603</v>
      </c>
      <c r="F746" s="2" t="s">
        <v>2604</v>
      </c>
      <c r="G746" s="2" t="str">
        <f>HYPERLINK("https://talan.bank.gov.ua/get-user-certificate/RV8DCljnoq-qWR7M1ezW","Завантажити сертифікат")</f>
        <v>Завантажити сертифікат</v>
      </c>
    </row>
    <row r="747" spans="1:7" ht="28.8" x14ac:dyDescent="0.3">
      <c r="A747" s="2">
        <v>746</v>
      </c>
      <c r="B747" s="2" t="s">
        <v>2605</v>
      </c>
      <c r="C747" s="2" t="s">
        <v>2602</v>
      </c>
      <c r="D747" s="2" t="s">
        <v>2598</v>
      </c>
      <c r="E747" s="2" t="s">
        <v>2606</v>
      </c>
      <c r="F747" s="2" t="s">
        <v>2607</v>
      </c>
      <c r="G747" s="2" t="str">
        <f>HYPERLINK("https://talan.bank.gov.ua/get-user-certificate/RV8DCMiStV3smvSTgaS1","Завантажити сертифікат")</f>
        <v>Завантажити сертифікат</v>
      </c>
    </row>
    <row r="748" spans="1:7" ht="43.2" x14ac:dyDescent="0.3">
      <c r="A748" s="2">
        <v>747</v>
      </c>
      <c r="B748" s="2" t="s">
        <v>2608</v>
      </c>
      <c r="C748" s="2" t="s">
        <v>2609</v>
      </c>
      <c r="D748" s="2" t="s">
        <v>2610</v>
      </c>
      <c r="E748" s="2" t="s">
        <v>2611</v>
      </c>
      <c r="F748" s="2" t="s">
        <v>2612</v>
      </c>
      <c r="G748" s="2" t="str">
        <f>HYPERLINK("https://talan.bank.gov.ua/get-user-certificate/RV8DCVxDt9c3AQ4KwI_9","Завантажити сертифікат")</f>
        <v>Завантажити сертифікат</v>
      </c>
    </row>
    <row r="749" spans="1:7" ht="43.2" x14ac:dyDescent="0.3">
      <c r="A749" s="2">
        <v>748</v>
      </c>
      <c r="B749" s="2" t="s">
        <v>2613</v>
      </c>
      <c r="C749" s="2" t="s">
        <v>2609</v>
      </c>
      <c r="D749" s="2" t="s">
        <v>2610</v>
      </c>
      <c r="E749" s="2" t="s">
        <v>2614</v>
      </c>
      <c r="F749" s="2" t="s">
        <v>2615</v>
      </c>
      <c r="G749" s="2" t="str">
        <f>HYPERLINK("https://talan.bank.gov.ua/get-user-certificate/RV8DCl9oGfmhZYCrjFYk","Завантажити сертифікат")</f>
        <v>Завантажити сертифікат</v>
      </c>
    </row>
    <row r="750" spans="1:7" ht="43.2" x14ac:dyDescent="0.3">
      <c r="A750" s="2">
        <v>749</v>
      </c>
      <c r="B750" s="2" t="s">
        <v>2616</v>
      </c>
      <c r="C750" s="2" t="s">
        <v>2609</v>
      </c>
      <c r="D750" s="2" t="s">
        <v>2610</v>
      </c>
      <c r="E750" s="2" t="s">
        <v>2617</v>
      </c>
      <c r="F750" s="2" t="s">
        <v>2618</v>
      </c>
      <c r="G750" s="2" t="str">
        <f>HYPERLINK("https://talan.bank.gov.ua/get-user-certificate/RV8DC1A3dhV5OxWgf1c1","Завантажити сертифікат")</f>
        <v>Завантажити сертифікат</v>
      </c>
    </row>
    <row r="751" spans="1:7" x14ac:dyDescent="0.3">
      <c r="A751" s="2">
        <v>750</v>
      </c>
      <c r="B751" s="2" t="s">
        <v>2619</v>
      </c>
      <c r="C751" s="2" t="s">
        <v>2620</v>
      </c>
      <c r="D751" s="2" t="s">
        <v>2621</v>
      </c>
      <c r="E751" s="2" t="s">
        <v>2622</v>
      </c>
      <c r="F751" s="2" t="s">
        <v>2623</v>
      </c>
      <c r="G751" s="2" t="str">
        <f>HYPERLINK("https://talan.bank.gov.ua/get-user-certificate/RV8DCEBAPkVDhf2Fp21u","Завантажити сертифікат")</f>
        <v>Завантажити сертифікат</v>
      </c>
    </row>
    <row r="752" spans="1:7" x14ac:dyDescent="0.3">
      <c r="A752" s="2">
        <v>751</v>
      </c>
      <c r="B752" s="2" t="s">
        <v>2624</v>
      </c>
      <c r="C752" s="2" t="s">
        <v>2620</v>
      </c>
      <c r="D752" s="2" t="s">
        <v>2621</v>
      </c>
      <c r="E752" s="2" t="s">
        <v>2625</v>
      </c>
      <c r="F752" s="2" t="s">
        <v>2626</v>
      </c>
      <c r="G752" s="2" t="str">
        <f>HYPERLINK("https://talan.bank.gov.ua/get-user-certificate/RV8DCAiZgSWZzHBUNGe2","Завантажити сертифікат")</f>
        <v>Завантажити сертифікат</v>
      </c>
    </row>
    <row r="753" spans="1:7" x14ac:dyDescent="0.3">
      <c r="A753" s="2">
        <v>752</v>
      </c>
      <c r="B753" s="2" t="s">
        <v>2627</v>
      </c>
      <c r="C753" s="2" t="s">
        <v>2620</v>
      </c>
      <c r="D753" s="2" t="s">
        <v>2621</v>
      </c>
      <c r="E753" s="2" t="s">
        <v>2628</v>
      </c>
      <c r="F753" s="2" t="s">
        <v>2629</v>
      </c>
      <c r="G753" s="2" t="str">
        <f>HYPERLINK("https://talan.bank.gov.ua/get-user-certificate/RV8DCrqRMYWMz9hQ6Lte","Завантажити сертифікат")</f>
        <v>Завантажити сертифікат</v>
      </c>
    </row>
    <row r="754" spans="1:7" x14ac:dyDescent="0.3">
      <c r="A754" s="2">
        <v>753</v>
      </c>
      <c r="B754" s="2" t="s">
        <v>2630</v>
      </c>
      <c r="C754" s="2" t="s">
        <v>2620</v>
      </c>
      <c r="D754" s="2" t="s">
        <v>2621</v>
      </c>
      <c r="E754" s="2" t="s">
        <v>2631</v>
      </c>
      <c r="F754" s="2" t="s">
        <v>2632</v>
      </c>
      <c r="G754" s="2" t="str">
        <f>HYPERLINK("https://talan.bank.gov.ua/get-user-certificate/RV8DC8IXUsJZhJvE8m-P","Завантажити сертифікат")</f>
        <v>Завантажити сертифікат</v>
      </c>
    </row>
    <row r="755" spans="1:7" ht="28.8" x14ac:dyDescent="0.3">
      <c r="A755" s="2">
        <v>754</v>
      </c>
      <c r="B755" s="2" t="s">
        <v>2633</v>
      </c>
      <c r="C755" s="2" t="s">
        <v>2620</v>
      </c>
      <c r="D755" s="2" t="s">
        <v>2621</v>
      </c>
      <c r="E755" s="2" t="s">
        <v>2634</v>
      </c>
      <c r="F755" s="2" t="s">
        <v>2635</v>
      </c>
      <c r="G755" s="2" t="str">
        <f>HYPERLINK("https://talan.bank.gov.ua/get-user-certificate/RV8DC_4cHAOTkh-7CiT5","Завантажити сертифікат")</f>
        <v>Завантажити сертифікат</v>
      </c>
    </row>
    <row r="756" spans="1:7" x14ac:dyDescent="0.3">
      <c r="A756" s="2">
        <v>755</v>
      </c>
      <c r="B756" s="2" t="s">
        <v>2636</v>
      </c>
      <c r="C756" s="2" t="s">
        <v>2620</v>
      </c>
      <c r="D756" s="2" t="s">
        <v>2621</v>
      </c>
      <c r="E756" s="2" t="s">
        <v>2637</v>
      </c>
      <c r="F756" s="2" t="s">
        <v>2638</v>
      </c>
      <c r="G756" s="2" t="str">
        <f>HYPERLINK("https://talan.bank.gov.ua/get-user-certificate/RV8DCOx2qpqw-tMecGb5","Завантажити сертифікат")</f>
        <v>Завантажити сертифікат</v>
      </c>
    </row>
    <row r="757" spans="1:7" x14ac:dyDescent="0.3">
      <c r="A757" s="2">
        <v>756</v>
      </c>
      <c r="B757" s="2" t="s">
        <v>2639</v>
      </c>
      <c r="C757" s="2" t="s">
        <v>2620</v>
      </c>
      <c r="D757" s="2" t="s">
        <v>2621</v>
      </c>
      <c r="E757" s="2" t="s">
        <v>2640</v>
      </c>
      <c r="F757" s="2" t="s">
        <v>2641</v>
      </c>
      <c r="G757" s="2" t="str">
        <f>HYPERLINK("https://talan.bank.gov.ua/get-user-certificate/RV8DCacUxzUELhJqcLEU","Завантажити сертифікат")</f>
        <v>Завантажити сертифікат</v>
      </c>
    </row>
    <row r="758" spans="1:7" x14ac:dyDescent="0.3">
      <c r="A758" s="2">
        <v>757</v>
      </c>
      <c r="B758" s="2" t="s">
        <v>2642</v>
      </c>
      <c r="C758" s="2" t="s">
        <v>2620</v>
      </c>
      <c r="D758" s="2" t="s">
        <v>2621</v>
      </c>
      <c r="E758" s="2" t="s">
        <v>2643</v>
      </c>
      <c r="F758" s="2" t="s">
        <v>2644</v>
      </c>
      <c r="G758" s="2" t="str">
        <f>HYPERLINK("https://talan.bank.gov.ua/get-user-certificate/RV8DCBKF-fSXZBc0reUE","Завантажити сертифікат")</f>
        <v>Завантажити сертифікат</v>
      </c>
    </row>
    <row r="759" spans="1:7" x14ac:dyDescent="0.3">
      <c r="A759" s="2">
        <v>758</v>
      </c>
      <c r="B759" s="2" t="s">
        <v>2645</v>
      </c>
      <c r="C759" s="2" t="s">
        <v>2620</v>
      </c>
      <c r="D759" s="2" t="s">
        <v>2621</v>
      </c>
      <c r="E759" s="2" t="s">
        <v>2646</v>
      </c>
      <c r="F759" s="2" t="s">
        <v>2647</v>
      </c>
      <c r="G759" s="2" t="str">
        <f>HYPERLINK("https://talan.bank.gov.ua/get-user-certificate/RV8DCpQteBtAahZ4rggA","Завантажити сертифікат")</f>
        <v>Завантажити сертифікат</v>
      </c>
    </row>
    <row r="760" spans="1:7" x14ac:dyDescent="0.3">
      <c r="A760" s="2">
        <v>759</v>
      </c>
      <c r="B760" s="2" t="s">
        <v>2648</v>
      </c>
      <c r="C760" s="2" t="s">
        <v>2620</v>
      </c>
      <c r="D760" s="2" t="s">
        <v>2621</v>
      </c>
      <c r="E760" s="2" t="s">
        <v>2649</v>
      </c>
      <c r="F760" s="2" t="s">
        <v>2650</v>
      </c>
      <c r="G760" s="2" t="str">
        <f>HYPERLINK("https://talan.bank.gov.ua/get-user-certificate/RV8DCD_Oc2hQcfmY0Yzw","Завантажити сертифікат")</f>
        <v>Завантажити сертифікат</v>
      </c>
    </row>
    <row r="761" spans="1:7" ht="43.2" x14ac:dyDescent="0.3">
      <c r="A761" s="2">
        <v>760</v>
      </c>
      <c r="B761" s="2" t="s">
        <v>2651</v>
      </c>
      <c r="C761" s="2" t="s">
        <v>2652</v>
      </c>
      <c r="D761" s="2" t="s">
        <v>2653</v>
      </c>
      <c r="E761" s="2" t="s">
        <v>2654</v>
      </c>
      <c r="F761" s="2" t="s">
        <v>2655</v>
      </c>
      <c r="G761" s="2" t="str">
        <f>HYPERLINK("https://talan.bank.gov.ua/get-user-certificate/RV8DCJl1s0PvxRsebo9Y","Завантажити сертифікат")</f>
        <v>Завантажити сертифікат</v>
      </c>
    </row>
    <row r="762" spans="1:7" ht="43.2" x14ac:dyDescent="0.3">
      <c r="A762" s="2">
        <v>761</v>
      </c>
      <c r="B762" s="2" t="s">
        <v>2656</v>
      </c>
      <c r="C762" s="2" t="s">
        <v>2657</v>
      </c>
      <c r="D762" s="2" t="s">
        <v>2653</v>
      </c>
      <c r="E762" s="2" t="s">
        <v>2658</v>
      </c>
      <c r="F762" s="2" t="s">
        <v>2659</v>
      </c>
      <c r="G762" s="2" t="str">
        <f>HYPERLINK("https://talan.bank.gov.ua/get-user-certificate/RV8DCoco3q-7jA5ngfv1","Завантажити сертифікат")</f>
        <v>Завантажити сертифікат</v>
      </c>
    </row>
    <row r="763" spans="1:7" ht="43.2" x14ac:dyDescent="0.3">
      <c r="A763" s="2">
        <v>762</v>
      </c>
      <c r="B763" s="2" t="s">
        <v>2660</v>
      </c>
      <c r="C763" s="2" t="s">
        <v>2661</v>
      </c>
      <c r="D763" s="2" t="s">
        <v>2653</v>
      </c>
      <c r="E763" s="2" t="s">
        <v>2662</v>
      </c>
      <c r="F763" s="2" t="s">
        <v>2663</v>
      </c>
      <c r="G763" s="2" t="str">
        <f>HYPERLINK("https://talan.bank.gov.ua/get-user-certificate/RV8DCb7IPGeuJhfwTXo9","Завантажити сертифікат")</f>
        <v>Завантажити сертифікат</v>
      </c>
    </row>
    <row r="764" spans="1:7" ht="43.2" x14ac:dyDescent="0.3">
      <c r="A764" s="2">
        <v>763</v>
      </c>
      <c r="B764" s="2" t="s">
        <v>2664</v>
      </c>
      <c r="C764" s="2" t="s">
        <v>2665</v>
      </c>
      <c r="D764" s="2" t="s">
        <v>2653</v>
      </c>
      <c r="E764" s="2" t="s">
        <v>2666</v>
      </c>
      <c r="F764" s="2" t="s">
        <v>2667</v>
      </c>
      <c r="G764" s="2" t="str">
        <f>HYPERLINK("https://talan.bank.gov.ua/get-user-certificate/RV8DC4m7kOx8CVztJEMs","Завантажити сертифікат")</f>
        <v>Завантажити сертифікат</v>
      </c>
    </row>
    <row r="765" spans="1:7" ht="43.2" x14ac:dyDescent="0.3">
      <c r="A765" s="2">
        <v>764</v>
      </c>
      <c r="B765" s="2" t="s">
        <v>2668</v>
      </c>
      <c r="C765" s="2" t="s">
        <v>2669</v>
      </c>
      <c r="D765" s="2" t="s">
        <v>2653</v>
      </c>
      <c r="E765" s="2" t="s">
        <v>2670</v>
      </c>
      <c r="F765" s="2" t="s">
        <v>2671</v>
      </c>
      <c r="G765" s="2" t="str">
        <f>HYPERLINK("https://talan.bank.gov.ua/get-user-certificate/RV8DCyyIIZomSC_ryp_w","Завантажити сертифікат")</f>
        <v>Завантажити сертифікат</v>
      </c>
    </row>
    <row r="766" spans="1:7" ht="43.2" x14ac:dyDescent="0.3">
      <c r="A766" s="2">
        <v>765</v>
      </c>
      <c r="B766" s="2" t="s">
        <v>2672</v>
      </c>
      <c r="C766" s="2" t="s">
        <v>2673</v>
      </c>
      <c r="D766" s="2" t="s">
        <v>2653</v>
      </c>
      <c r="E766" s="2" t="s">
        <v>2674</v>
      </c>
      <c r="F766" s="2" t="s">
        <v>2675</v>
      </c>
      <c r="G766" s="2" t="str">
        <f>HYPERLINK("https://talan.bank.gov.ua/get-user-certificate/RV8DCRT-tMVgcbwZSRq5","Завантажити сертифікат")</f>
        <v>Завантажити сертифікат</v>
      </c>
    </row>
    <row r="767" spans="1:7" ht="28.8" x14ac:dyDescent="0.3">
      <c r="A767" s="2">
        <v>766</v>
      </c>
      <c r="B767" s="2" t="s">
        <v>2676</v>
      </c>
      <c r="C767" s="2" t="s">
        <v>2677</v>
      </c>
      <c r="D767" s="2" t="s">
        <v>2678</v>
      </c>
      <c r="E767" s="2" t="s">
        <v>2679</v>
      </c>
      <c r="F767" s="2" t="s">
        <v>2680</v>
      </c>
      <c r="G767" s="2" t="str">
        <f>HYPERLINK("https://talan.bank.gov.ua/get-user-certificate/RV8DC6gk9CjfaXMFJ3qC","Завантажити сертифікат")</f>
        <v>Завантажити сертифікат</v>
      </c>
    </row>
    <row r="768" spans="1:7" x14ac:dyDescent="0.3">
      <c r="A768" s="2">
        <v>767</v>
      </c>
      <c r="B768" s="2" t="s">
        <v>2681</v>
      </c>
      <c r="C768" s="2" t="s">
        <v>2682</v>
      </c>
      <c r="D768" s="2" t="s">
        <v>2678</v>
      </c>
      <c r="E768" s="2" t="s">
        <v>2683</v>
      </c>
      <c r="F768" s="2" t="s">
        <v>2684</v>
      </c>
      <c r="G768" s="2" t="str">
        <f>HYPERLINK("https://talan.bank.gov.ua/get-user-certificate/RV8DCZMlXkx44klXTxXE","Завантажити сертифікат")</f>
        <v>Завантажити сертифікат</v>
      </c>
    </row>
    <row r="769" spans="1:7" x14ac:dyDescent="0.3">
      <c r="A769" s="2">
        <v>768</v>
      </c>
      <c r="B769" s="2" t="s">
        <v>2685</v>
      </c>
      <c r="C769" s="2" t="s">
        <v>2677</v>
      </c>
      <c r="D769" s="2" t="s">
        <v>2678</v>
      </c>
      <c r="E769" s="2" t="s">
        <v>2686</v>
      </c>
      <c r="F769" s="2" t="s">
        <v>2687</v>
      </c>
      <c r="G769" s="2" t="str">
        <f>HYPERLINK("https://talan.bank.gov.ua/get-user-certificate/RV8DCEHq3DRqOaABrfz7","Завантажити сертифікат")</f>
        <v>Завантажити сертифікат</v>
      </c>
    </row>
    <row r="770" spans="1:7" x14ac:dyDescent="0.3">
      <c r="A770" s="2">
        <v>769</v>
      </c>
      <c r="B770" s="2" t="s">
        <v>2688</v>
      </c>
      <c r="C770" s="2" t="s">
        <v>2677</v>
      </c>
      <c r="D770" s="2" t="s">
        <v>2678</v>
      </c>
      <c r="E770" s="2" t="s">
        <v>2689</v>
      </c>
      <c r="F770" s="2" t="s">
        <v>2690</v>
      </c>
      <c r="G770" s="2" t="str">
        <f>HYPERLINK("https://talan.bank.gov.ua/get-user-certificate/RV8DCNB2lPAaK80Ku-_c","Завантажити сертифікат")</f>
        <v>Завантажити сертифікат</v>
      </c>
    </row>
    <row r="771" spans="1:7" x14ac:dyDescent="0.3">
      <c r="A771" s="2">
        <v>770</v>
      </c>
      <c r="B771" s="2" t="s">
        <v>2691</v>
      </c>
      <c r="C771" s="2" t="s">
        <v>2677</v>
      </c>
      <c r="D771" s="2" t="s">
        <v>2678</v>
      </c>
      <c r="E771" s="2" t="s">
        <v>2692</v>
      </c>
      <c r="F771" s="2" t="s">
        <v>2693</v>
      </c>
      <c r="G771" s="2" t="str">
        <f>HYPERLINK("https://talan.bank.gov.ua/get-user-certificate/RV8DCCsFSlYm_j6bfn1N","Завантажити сертифікат")</f>
        <v>Завантажити сертифікат</v>
      </c>
    </row>
    <row r="772" spans="1:7" x14ac:dyDescent="0.3">
      <c r="A772" s="2">
        <v>771</v>
      </c>
      <c r="B772" s="2" t="s">
        <v>2694</v>
      </c>
      <c r="C772" s="2" t="s">
        <v>2695</v>
      </c>
      <c r="D772" s="2" t="s">
        <v>2678</v>
      </c>
      <c r="E772" s="2" t="s">
        <v>2696</v>
      </c>
      <c r="F772" s="2" t="s">
        <v>2697</v>
      </c>
      <c r="G772" s="2" t="str">
        <f>HYPERLINK("https://talan.bank.gov.ua/get-user-certificate/RV8DCvB4MJoo7ROmGPZH","Завантажити сертифікат")</f>
        <v>Завантажити сертифікат</v>
      </c>
    </row>
    <row r="773" spans="1:7" ht="28.8" x14ac:dyDescent="0.3">
      <c r="A773" s="2">
        <v>772</v>
      </c>
      <c r="B773" s="2" t="s">
        <v>2698</v>
      </c>
      <c r="C773" s="2" t="s">
        <v>2695</v>
      </c>
      <c r="D773" s="2" t="s">
        <v>2678</v>
      </c>
      <c r="E773" s="2" t="s">
        <v>2699</v>
      </c>
      <c r="F773" s="2" t="s">
        <v>2700</v>
      </c>
      <c r="G773" s="2" t="str">
        <f>HYPERLINK("https://talan.bank.gov.ua/get-user-certificate/RV8DCAAK4D-eNq7tFhFS","Завантажити сертифікат")</f>
        <v>Завантажити сертифікат</v>
      </c>
    </row>
    <row r="774" spans="1:7" x14ac:dyDescent="0.3">
      <c r="A774" s="2">
        <v>773</v>
      </c>
      <c r="B774" s="2" t="s">
        <v>2701</v>
      </c>
      <c r="C774" s="2" t="s">
        <v>2677</v>
      </c>
      <c r="D774" s="2" t="s">
        <v>2678</v>
      </c>
      <c r="E774" s="2" t="s">
        <v>2702</v>
      </c>
      <c r="F774" s="2" t="s">
        <v>2703</v>
      </c>
      <c r="G774" s="2" t="str">
        <f>HYPERLINK("https://talan.bank.gov.ua/get-user-certificate/RV8DClQiaMgFnY-k0F2q","Завантажити сертифікат")</f>
        <v>Завантажити сертифікат</v>
      </c>
    </row>
    <row r="775" spans="1:7" x14ac:dyDescent="0.3">
      <c r="A775" s="2">
        <v>774</v>
      </c>
      <c r="B775" s="2" t="s">
        <v>2704</v>
      </c>
      <c r="C775" s="2" t="s">
        <v>2677</v>
      </c>
      <c r="D775" s="2" t="s">
        <v>2678</v>
      </c>
      <c r="E775" s="2" t="s">
        <v>2705</v>
      </c>
      <c r="F775" s="2" t="s">
        <v>2706</v>
      </c>
      <c r="G775" s="2" t="str">
        <f>HYPERLINK("https://talan.bank.gov.ua/get-user-certificate/RV8DCh0Mdgdf5OS41OZL","Завантажити сертифікат")</f>
        <v>Завантажити сертифікат</v>
      </c>
    </row>
    <row r="776" spans="1:7" x14ac:dyDescent="0.3">
      <c r="A776" s="2">
        <v>775</v>
      </c>
      <c r="B776" s="2" t="s">
        <v>2707</v>
      </c>
      <c r="C776" s="2" t="s">
        <v>2677</v>
      </c>
      <c r="D776" s="2" t="s">
        <v>2678</v>
      </c>
      <c r="E776" s="2" t="s">
        <v>2708</v>
      </c>
      <c r="F776" s="2" t="s">
        <v>2709</v>
      </c>
      <c r="G776" s="2" t="str">
        <f>HYPERLINK("https://talan.bank.gov.ua/get-user-certificate/RV8DCZxK9oBxYMmZd30V","Завантажити сертифікат")</f>
        <v>Завантажити сертифікат</v>
      </c>
    </row>
    <row r="777" spans="1:7" x14ac:dyDescent="0.3">
      <c r="A777" s="2">
        <v>776</v>
      </c>
      <c r="B777" s="2" t="s">
        <v>2710</v>
      </c>
      <c r="C777" s="2" t="s">
        <v>2677</v>
      </c>
      <c r="D777" s="2" t="s">
        <v>2678</v>
      </c>
      <c r="E777" s="2" t="s">
        <v>2711</v>
      </c>
      <c r="F777" s="2" t="s">
        <v>2712</v>
      </c>
      <c r="G777" s="2" t="str">
        <f>HYPERLINK("https://talan.bank.gov.ua/get-user-certificate/RV8DCY_dGjLDCh5aoKKi","Завантажити сертифікат")</f>
        <v>Завантажити сертифікат</v>
      </c>
    </row>
    <row r="778" spans="1:7" ht="43.2" x14ac:dyDescent="0.3">
      <c r="A778" s="2">
        <v>777</v>
      </c>
      <c r="B778" s="2" t="s">
        <v>2713</v>
      </c>
      <c r="C778" s="2" t="s">
        <v>2714</v>
      </c>
      <c r="D778" s="2" t="s">
        <v>2715</v>
      </c>
      <c r="E778" s="2" t="s">
        <v>2716</v>
      </c>
      <c r="F778" s="2" t="s">
        <v>2717</v>
      </c>
      <c r="G778" s="2" t="str">
        <f>HYPERLINK("https://talan.bank.gov.ua/get-user-certificate/RV8DC2QQZa8d6fwi7-vO","Завантажити сертифікат")</f>
        <v>Завантажити сертифікат</v>
      </c>
    </row>
    <row r="779" spans="1:7" ht="43.2" x14ac:dyDescent="0.3">
      <c r="A779" s="2">
        <v>778</v>
      </c>
      <c r="B779" s="2" t="s">
        <v>2718</v>
      </c>
      <c r="C779" s="2" t="s">
        <v>2719</v>
      </c>
      <c r="D779" s="2" t="s">
        <v>2715</v>
      </c>
      <c r="E779" s="2" t="s">
        <v>2720</v>
      </c>
      <c r="F779" s="2" t="s">
        <v>2721</v>
      </c>
      <c r="G779" s="2" t="str">
        <f>HYPERLINK("https://talan.bank.gov.ua/get-user-certificate/RV8DCnXbVwPCCLeowEwV","Завантажити сертифікат")</f>
        <v>Завантажити сертифікат</v>
      </c>
    </row>
    <row r="780" spans="1:7" ht="43.2" x14ac:dyDescent="0.3">
      <c r="A780" s="2">
        <v>779</v>
      </c>
      <c r="B780" s="2" t="s">
        <v>2722</v>
      </c>
      <c r="C780" s="2" t="s">
        <v>2723</v>
      </c>
      <c r="D780" s="2" t="s">
        <v>2715</v>
      </c>
      <c r="E780" s="2" t="s">
        <v>2724</v>
      </c>
      <c r="F780" s="2" t="s">
        <v>2725</v>
      </c>
      <c r="G780" s="2" t="str">
        <f>HYPERLINK("https://talan.bank.gov.ua/get-user-certificate/RV8DC2H-h5Jo1H8Oa34K","Завантажити сертифікат")</f>
        <v>Завантажити сертифікат</v>
      </c>
    </row>
    <row r="781" spans="1:7" ht="43.2" x14ac:dyDescent="0.3">
      <c r="A781" s="2">
        <v>780</v>
      </c>
      <c r="B781" s="2" t="s">
        <v>2726</v>
      </c>
      <c r="C781" s="2" t="s">
        <v>2727</v>
      </c>
      <c r="D781" s="2" t="s">
        <v>2715</v>
      </c>
      <c r="E781" s="2" t="s">
        <v>2728</v>
      </c>
      <c r="F781" s="2" t="s">
        <v>2729</v>
      </c>
      <c r="G781" s="2" t="str">
        <f>HYPERLINK("https://talan.bank.gov.ua/get-user-certificate/RV8DCw99ovrh7pfGSVgp","Завантажити сертифікат")</f>
        <v>Завантажити сертифікат</v>
      </c>
    </row>
    <row r="782" spans="1:7" ht="43.2" x14ac:dyDescent="0.3">
      <c r="A782" s="2">
        <v>781</v>
      </c>
      <c r="B782" s="2" t="s">
        <v>2730</v>
      </c>
      <c r="C782" s="2" t="s">
        <v>2731</v>
      </c>
      <c r="D782" s="2" t="s">
        <v>2715</v>
      </c>
      <c r="E782" s="2" t="s">
        <v>2732</v>
      </c>
      <c r="F782" s="2" t="s">
        <v>2733</v>
      </c>
      <c r="G782" s="2" t="str">
        <f>HYPERLINK("https://talan.bank.gov.ua/get-user-certificate/RV8DCHp9kLg9y-_j9afc","Завантажити сертифікат")</f>
        <v>Завантажити сертифікат</v>
      </c>
    </row>
    <row r="783" spans="1:7" ht="43.2" x14ac:dyDescent="0.3">
      <c r="A783" s="2">
        <v>782</v>
      </c>
      <c r="B783" s="2" t="s">
        <v>2734</v>
      </c>
      <c r="C783" s="2" t="s">
        <v>2735</v>
      </c>
      <c r="D783" s="2" t="s">
        <v>2715</v>
      </c>
      <c r="E783" s="2" t="s">
        <v>2736</v>
      </c>
      <c r="F783" s="2" t="s">
        <v>2737</v>
      </c>
      <c r="G783" s="2" t="str">
        <f>HYPERLINK("https://talan.bank.gov.ua/get-user-certificate/RV8DC4OygvcIZuecoXEX","Завантажити сертифікат")</f>
        <v>Завантажити сертифікат</v>
      </c>
    </row>
    <row r="784" spans="1:7" ht="43.2" x14ac:dyDescent="0.3">
      <c r="A784" s="2">
        <v>783</v>
      </c>
      <c r="B784" s="2" t="s">
        <v>2738</v>
      </c>
      <c r="C784" s="2" t="s">
        <v>2739</v>
      </c>
      <c r="D784" s="2" t="s">
        <v>2715</v>
      </c>
      <c r="E784" s="2" t="s">
        <v>2740</v>
      </c>
      <c r="F784" s="2" t="s">
        <v>2741</v>
      </c>
      <c r="G784" s="2" t="str">
        <f>HYPERLINK("https://talan.bank.gov.ua/get-user-certificate/RV8DCI9MftZuD0hTJa_y","Завантажити сертифікат")</f>
        <v>Завантажити сертифікат</v>
      </c>
    </row>
    <row r="785" spans="1:7" ht="43.2" x14ac:dyDescent="0.3">
      <c r="A785" s="2">
        <v>784</v>
      </c>
      <c r="B785" s="2" t="s">
        <v>2742</v>
      </c>
      <c r="C785" s="2" t="s">
        <v>2743</v>
      </c>
      <c r="D785" s="2" t="s">
        <v>2715</v>
      </c>
      <c r="E785" s="2" t="s">
        <v>2744</v>
      </c>
      <c r="F785" s="2" t="s">
        <v>2745</v>
      </c>
      <c r="G785" s="2" t="str">
        <f>HYPERLINK("https://talan.bank.gov.ua/get-user-certificate/RV8DCadLsXqP0NzccFYY","Завантажити сертифікат")</f>
        <v>Завантажити сертифікат</v>
      </c>
    </row>
    <row r="786" spans="1:7" ht="43.2" x14ac:dyDescent="0.3">
      <c r="A786" s="2">
        <v>785</v>
      </c>
      <c r="B786" s="2" t="s">
        <v>2746</v>
      </c>
      <c r="C786" s="2" t="s">
        <v>2747</v>
      </c>
      <c r="D786" s="2" t="s">
        <v>2715</v>
      </c>
      <c r="E786" s="2" t="s">
        <v>2748</v>
      </c>
      <c r="F786" s="2" t="s">
        <v>2749</v>
      </c>
      <c r="G786" s="2" t="str">
        <f>HYPERLINK("https://talan.bank.gov.ua/get-user-certificate/RV8DCdTM-1BQw6l5d-tD","Завантажити сертифікат")</f>
        <v>Завантажити сертифікат</v>
      </c>
    </row>
    <row r="787" spans="1:7" ht="28.8" x14ac:dyDescent="0.3">
      <c r="A787" s="2">
        <v>786</v>
      </c>
      <c r="B787" s="2" t="s">
        <v>2750</v>
      </c>
      <c r="C787" s="2" t="s">
        <v>2751</v>
      </c>
      <c r="D787" s="2" t="s">
        <v>2752</v>
      </c>
      <c r="E787" s="2" t="s">
        <v>2753</v>
      </c>
      <c r="F787" s="2" t="s">
        <v>2754</v>
      </c>
      <c r="G787" s="2" t="str">
        <f>HYPERLINK("https://talan.bank.gov.ua/get-user-certificate/RV8DCx_TOD-C9ORacy9q","Завантажити сертифікат")</f>
        <v>Завантажити сертифікат</v>
      </c>
    </row>
    <row r="788" spans="1:7" ht="28.8" x14ac:dyDescent="0.3">
      <c r="A788" s="2">
        <v>787</v>
      </c>
      <c r="B788" s="2" t="s">
        <v>2755</v>
      </c>
      <c r="C788" s="2" t="s">
        <v>2751</v>
      </c>
      <c r="D788" s="2" t="s">
        <v>2752</v>
      </c>
      <c r="E788" s="2" t="s">
        <v>2756</v>
      </c>
      <c r="F788" s="2" t="s">
        <v>2757</v>
      </c>
      <c r="G788" s="2" t="str">
        <f>HYPERLINK("https://talan.bank.gov.ua/get-user-certificate/RV8DCK3tFHIR96_1_6PG","Завантажити сертифікат")</f>
        <v>Завантажити сертифікат</v>
      </c>
    </row>
    <row r="789" spans="1:7" ht="28.8" x14ac:dyDescent="0.3">
      <c r="A789" s="2">
        <v>788</v>
      </c>
      <c r="B789" s="2" t="s">
        <v>2758</v>
      </c>
      <c r="C789" s="2" t="s">
        <v>2751</v>
      </c>
      <c r="D789" s="2" t="s">
        <v>2752</v>
      </c>
      <c r="E789" s="2" t="s">
        <v>2759</v>
      </c>
      <c r="F789" s="2" t="s">
        <v>2760</v>
      </c>
      <c r="G789" s="2" t="str">
        <f>HYPERLINK("https://talan.bank.gov.ua/get-user-certificate/RV8DCQuM1bEVoyA-iPAH","Завантажити сертифікат")</f>
        <v>Завантажити сертифікат</v>
      </c>
    </row>
    <row r="790" spans="1:7" ht="28.8" x14ac:dyDescent="0.3">
      <c r="A790" s="2">
        <v>789</v>
      </c>
      <c r="B790" s="2" t="s">
        <v>2761</v>
      </c>
      <c r="C790" s="2" t="s">
        <v>2751</v>
      </c>
      <c r="D790" s="2" t="s">
        <v>2752</v>
      </c>
      <c r="E790" s="2" t="s">
        <v>2762</v>
      </c>
      <c r="F790" s="2" t="s">
        <v>2763</v>
      </c>
      <c r="G790" s="2" t="str">
        <f>HYPERLINK("https://talan.bank.gov.ua/get-user-certificate/RV8DCEATdCwCYPYR28Ep","Завантажити сертифікат")</f>
        <v>Завантажити сертифікат</v>
      </c>
    </row>
    <row r="791" spans="1:7" ht="28.8" x14ac:dyDescent="0.3">
      <c r="A791" s="2">
        <v>790</v>
      </c>
      <c r="B791" s="2" t="s">
        <v>2764</v>
      </c>
      <c r="C791" s="2" t="s">
        <v>2751</v>
      </c>
      <c r="D791" s="2" t="s">
        <v>2752</v>
      </c>
      <c r="E791" s="2" t="s">
        <v>2765</v>
      </c>
      <c r="F791" s="2" t="s">
        <v>2766</v>
      </c>
      <c r="G791" s="2" t="str">
        <f>HYPERLINK("https://talan.bank.gov.ua/get-user-certificate/RV8DCrCVr2ElrIIj4ko_","Завантажити сертифікат")</f>
        <v>Завантажити сертифікат</v>
      </c>
    </row>
    <row r="792" spans="1:7" ht="28.8" x14ac:dyDescent="0.3">
      <c r="A792" s="2">
        <v>791</v>
      </c>
      <c r="B792" s="2" t="s">
        <v>2767</v>
      </c>
      <c r="C792" s="2" t="s">
        <v>2751</v>
      </c>
      <c r="D792" s="2" t="s">
        <v>2752</v>
      </c>
      <c r="E792" s="2" t="s">
        <v>2768</v>
      </c>
      <c r="F792" s="2" t="s">
        <v>2769</v>
      </c>
      <c r="G792" s="2" t="str">
        <f>HYPERLINK("https://talan.bank.gov.ua/get-user-certificate/RV8DCXYC9vyQYahQ2hsK","Завантажити сертифікат")</f>
        <v>Завантажити сертифікат</v>
      </c>
    </row>
    <row r="793" spans="1:7" ht="28.8" x14ac:dyDescent="0.3">
      <c r="A793" s="2">
        <v>792</v>
      </c>
      <c r="B793" s="2" t="s">
        <v>2770</v>
      </c>
      <c r="C793" s="2" t="s">
        <v>2771</v>
      </c>
      <c r="D793" s="2" t="s">
        <v>2772</v>
      </c>
      <c r="E793" s="2" t="s">
        <v>2773</v>
      </c>
      <c r="F793" s="2" t="s">
        <v>2774</v>
      </c>
      <c r="G793" s="2" t="str">
        <f>HYPERLINK("https://talan.bank.gov.ua/get-user-certificate/RV8DCEPHgcbuE-5Kybl9","Завантажити сертифікат")</f>
        <v>Завантажити сертифікат</v>
      </c>
    </row>
    <row r="794" spans="1:7" ht="28.8" x14ac:dyDescent="0.3">
      <c r="A794" s="2">
        <v>793</v>
      </c>
      <c r="B794" s="2" t="s">
        <v>2775</v>
      </c>
      <c r="C794" s="2" t="s">
        <v>2776</v>
      </c>
      <c r="D794" s="2" t="s">
        <v>2772</v>
      </c>
      <c r="E794" s="2" t="s">
        <v>2777</v>
      </c>
      <c r="F794" s="2" t="s">
        <v>2778</v>
      </c>
      <c r="G794" s="2" t="str">
        <f>HYPERLINK("https://talan.bank.gov.ua/get-user-certificate/RV8DCFpc4jzTNpRGml7G","Завантажити сертифікат")</f>
        <v>Завантажити сертифікат</v>
      </c>
    </row>
    <row r="795" spans="1:7" x14ac:dyDescent="0.3">
      <c r="A795" s="2">
        <v>794</v>
      </c>
      <c r="B795" s="2" t="s">
        <v>2779</v>
      </c>
      <c r="C795" s="2" t="s">
        <v>2780</v>
      </c>
      <c r="D795" s="2" t="s">
        <v>2781</v>
      </c>
      <c r="E795" s="2" t="s">
        <v>2782</v>
      </c>
      <c r="F795" s="2" t="s">
        <v>2783</v>
      </c>
      <c r="G795" s="2" t="str">
        <f>HYPERLINK("https://talan.bank.gov.ua/get-user-certificate/RV8DCorM3XQ9aWEgIiwc","Завантажити сертифікат")</f>
        <v>Завантажити сертифікат</v>
      </c>
    </row>
    <row r="796" spans="1:7" x14ac:dyDescent="0.3">
      <c r="A796" s="2">
        <v>795</v>
      </c>
      <c r="B796" s="2" t="s">
        <v>2784</v>
      </c>
      <c r="C796" s="2" t="s">
        <v>2780</v>
      </c>
      <c r="D796" s="2" t="s">
        <v>2781</v>
      </c>
      <c r="E796" s="2" t="s">
        <v>2785</v>
      </c>
      <c r="F796" s="2" t="s">
        <v>2786</v>
      </c>
      <c r="G796" s="2" t="str">
        <f>HYPERLINK("https://talan.bank.gov.ua/get-user-certificate/RV8DCZrU1b8thTrjLKCy","Завантажити сертифікат")</f>
        <v>Завантажити сертифікат</v>
      </c>
    </row>
    <row r="797" spans="1:7" x14ac:dyDescent="0.3">
      <c r="A797" s="2">
        <v>796</v>
      </c>
      <c r="B797" s="2" t="s">
        <v>2787</v>
      </c>
      <c r="C797" s="2" t="s">
        <v>2780</v>
      </c>
      <c r="D797" s="2" t="s">
        <v>2781</v>
      </c>
      <c r="E797" s="2" t="s">
        <v>2788</v>
      </c>
      <c r="F797" s="2" t="s">
        <v>2789</v>
      </c>
      <c r="G797" s="2" t="str">
        <f>HYPERLINK("https://talan.bank.gov.ua/get-user-certificate/RV8DChaNw0opa8Kkxztc","Завантажити сертифікат")</f>
        <v>Завантажити сертифікат</v>
      </c>
    </row>
    <row r="798" spans="1:7" x14ac:dyDescent="0.3">
      <c r="A798" s="2">
        <v>797</v>
      </c>
      <c r="B798" s="2" t="s">
        <v>2790</v>
      </c>
      <c r="C798" s="2" t="s">
        <v>2780</v>
      </c>
      <c r="D798" s="2" t="s">
        <v>2781</v>
      </c>
      <c r="E798" s="2" t="s">
        <v>2791</v>
      </c>
      <c r="F798" s="2" t="s">
        <v>2792</v>
      </c>
      <c r="G798" s="2" t="str">
        <f>HYPERLINK("https://talan.bank.gov.ua/get-user-certificate/RV8DCilKhghybeZJLpVZ","Завантажити сертифікат")</f>
        <v>Завантажити сертифікат</v>
      </c>
    </row>
    <row r="799" spans="1:7" ht="28.8" x14ac:dyDescent="0.3">
      <c r="A799" s="2">
        <v>798</v>
      </c>
      <c r="B799" s="2" t="s">
        <v>2793</v>
      </c>
      <c r="C799" s="2" t="s">
        <v>2780</v>
      </c>
      <c r="D799" s="2" t="s">
        <v>2781</v>
      </c>
      <c r="E799" s="2" t="s">
        <v>2794</v>
      </c>
      <c r="F799" s="2" t="s">
        <v>2795</v>
      </c>
      <c r="G799" s="2" t="str">
        <f>HYPERLINK("https://talan.bank.gov.ua/get-user-certificate/RV8DCjBT9POpPZWpHDWR","Завантажити сертифікат")</f>
        <v>Завантажити сертифікат</v>
      </c>
    </row>
    <row r="800" spans="1:7" x14ac:dyDescent="0.3">
      <c r="A800" s="2">
        <v>799</v>
      </c>
      <c r="B800" s="2" t="s">
        <v>2796</v>
      </c>
      <c r="C800" s="2" t="s">
        <v>2780</v>
      </c>
      <c r="D800" s="2" t="s">
        <v>2781</v>
      </c>
      <c r="E800" s="2" t="s">
        <v>2797</v>
      </c>
      <c r="F800" s="2" t="s">
        <v>2798</v>
      </c>
      <c r="G800" s="2" t="str">
        <f>HYPERLINK("https://talan.bank.gov.ua/get-user-certificate/RV8DCH6ab76ETmvwhqDE","Завантажити сертифікат")</f>
        <v>Завантажити сертифікат</v>
      </c>
    </row>
    <row r="801" spans="1:7" x14ac:dyDescent="0.3">
      <c r="A801" s="2">
        <v>800</v>
      </c>
      <c r="B801" s="2" t="s">
        <v>2799</v>
      </c>
      <c r="C801" s="2" t="s">
        <v>2780</v>
      </c>
      <c r="D801" s="2" t="s">
        <v>2781</v>
      </c>
      <c r="E801" s="2" t="s">
        <v>2800</v>
      </c>
      <c r="F801" s="2" t="s">
        <v>2801</v>
      </c>
      <c r="G801" s="2" t="str">
        <f>HYPERLINK("https://talan.bank.gov.ua/get-user-certificate/RV8DCDYZjQuf-MWY7XPM","Завантажити сертифікат")</f>
        <v>Завантажити сертифікат</v>
      </c>
    </row>
    <row r="802" spans="1:7" x14ac:dyDescent="0.3">
      <c r="A802" s="2">
        <v>801</v>
      </c>
      <c r="B802" s="2" t="s">
        <v>2802</v>
      </c>
      <c r="C802" s="2" t="s">
        <v>2780</v>
      </c>
      <c r="D802" s="2" t="s">
        <v>2781</v>
      </c>
      <c r="E802" s="2" t="s">
        <v>2803</v>
      </c>
      <c r="F802" s="2" t="s">
        <v>2804</v>
      </c>
      <c r="G802" s="2" t="str">
        <f>HYPERLINK("https://talan.bank.gov.ua/get-user-certificate/RV8DCTlcxr0MNklKxuhT","Завантажити сертифікат")</f>
        <v>Завантажити сертифікат</v>
      </c>
    </row>
    <row r="803" spans="1:7" x14ac:dyDescent="0.3">
      <c r="A803" s="2">
        <v>802</v>
      </c>
      <c r="B803" s="2" t="s">
        <v>2805</v>
      </c>
      <c r="C803" s="2" t="s">
        <v>2806</v>
      </c>
      <c r="D803" s="2" t="s">
        <v>2807</v>
      </c>
      <c r="E803" s="2" t="s">
        <v>2808</v>
      </c>
      <c r="F803" s="2" t="s">
        <v>2809</v>
      </c>
      <c r="G803" s="2" t="str">
        <f>HYPERLINK("https://talan.bank.gov.ua/get-user-certificate/RV8DC3E8lv2lzaYHHxbb","Завантажити сертифікат")</f>
        <v>Завантажити сертифікат</v>
      </c>
    </row>
    <row r="804" spans="1:7" ht="28.8" x14ac:dyDescent="0.3">
      <c r="A804" s="2">
        <v>803</v>
      </c>
      <c r="B804" s="2" t="s">
        <v>2810</v>
      </c>
      <c r="C804" s="2" t="s">
        <v>2811</v>
      </c>
      <c r="D804" s="2" t="s">
        <v>2812</v>
      </c>
      <c r="E804" s="2" t="s">
        <v>2813</v>
      </c>
      <c r="F804" s="2" t="s">
        <v>2814</v>
      </c>
      <c r="G804" s="2" t="str">
        <f>HYPERLINK("https://talan.bank.gov.ua/get-user-certificate/RV8DC4HBh9qsFdFIAqw_","Завантажити сертифікат")</f>
        <v>Завантажити сертифікат</v>
      </c>
    </row>
    <row r="805" spans="1:7" ht="28.8" x14ac:dyDescent="0.3">
      <c r="A805" s="2">
        <v>804</v>
      </c>
      <c r="B805" s="2" t="s">
        <v>2815</v>
      </c>
      <c r="C805" s="2" t="s">
        <v>2816</v>
      </c>
      <c r="D805" s="2" t="s">
        <v>2817</v>
      </c>
      <c r="E805" s="2" t="s">
        <v>2818</v>
      </c>
      <c r="F805" s="2" t="s">
        <v>2819</v>
      </c>
      <c r="G805" s="2" t="str">
        <f>HYPERLINK("https://talan.bank.gov.ua/get-user-certificate/RV8DCE4-tuaWTaqkVA38","Завантажити сертифікат")</f>
        <v>Завантажити сертифікат</v>
      </c>
    </row>
    <row r="806" spans="1:7" ht="28.8" x14ac:dyDescent="0.3">
      <c r="A806" s="2">
        <v>805</v>
      </c>
      <c r="B806" s="2" t="s">
        <v>2820</v>
      </c>
      <c r="C806" s="2" t="s">
        <v>2821</v>
      </c>
      <c r="D806" s="2" t="s">
        <v>2817</v>
      </c>
      <c r="E806" s="2" t="s">
        <v>2822</v>
      </c>
      <c r="F806" s="2" t="s">
        <v>2823</v>
      </c>
      <c r="G806" s="2" t="str">
        <f>HYPERLINK("https://talan.bank.gov.ua/get-user-certificate/RV8DC-L-tmzCtyohhncm","Завантажити сертифікат")</f>
        <v>Завантажити сертифікат</v>
      </c>
    </row>
    <row r="807" spans="1:7" ht="28.8" x14ac:dyDescent="0.3">
      <c r="A807" s="2">
        <v>806</v>
      </c>
      <c r="B807" s="2" t="s">
        <v>2824</v>
      </c>
      <c r="C807" s="2" t="s">
        <v>2821</v>
      </c>
      <c r="D807" s="2" t="s">
        <v>2817</v>
      </c>
      <c r="E807" s="2" t="s">
        <v>2825</v>
      </c>
      <c r="F807" s="2" t="s">
        <v>2826</v>
      </c>
      <c r="G807" s="2" t="str">
        <f>HYPERLINK("https://talan.bank.gov.ua/get-user-certificate/RV8DCddsqpN09luiJ40L","Завантажити сертифікат")</f>
        <v>Завантажити сертифікат</v>
      </c>
    </row>
    <row r="808" spans="1:7" ht="28.8" x14ac:dyDescent="0.3">
      <c r="A808" s="2">
        <v>807</v>
      </c>
      <c r="B808" s="2" t="s">
        <v>2827</v>
      </c>
      <c r="C808" s="2" t="s">
        <v>2828</v>
      </c>
      <c r="D808" s="2" t="s">
        <v>2829</v>
      </c>
      <c r="E808" s="2" t="s">
        <v>2830</v>
      </c>
      <c r="F808" s="2" t="s">
        <v>2831</v>
      </c>
      <c r="G808" s="2" t="str">
        <f>HYPERLINK("https://talan.bank.gov.ua/get-user-certificate/RV8DC21lK3OoNssz6BfM","Завантажити сертифікат")</f>
        <v>Завантажити сертифікат</v>
      </c>
    </row>
    <row r="809" spans="1:7" ht="28.8" x14ac:dyDescent="0.3">
      <c r="A809" s="2">
        <v>808</v>
      </c>
      <c r="B809" s="2" t="s">
        <v>2832</v>
      </c>
      <c r="C809" s="2" t="s">
        <v>2833</v>
      </c>
      <c r="D809" s="2" t="s">
        <v>2834</v>
      </c>
      <c r="E809" s="2" t="s">
        <v>2835</v>
      </c>
      <c r="F809" s="2" t="s">
        <v>2836</v>
      </c>
      <c r="G809" s="2" t="str">
        <f>HYPERLINK("https://talan.bank.gov.ua/get-user-certificate/RV8DCnwFnFKXbzcAzV9L","Завантажити сертифікат")</f>
        <v>Завантажити сертифікат</v>
      </c>
    </row>
    <row r="810" spans="1:7" ht="28.8" x14ac:dyDescent="0.3">
      <c r="A810" s="2">
        <v>809</v>
      </c>
      <c r="B810" s="2" t="s">
        <v>2837</v>
      </c>
      <c r="C810" s="2" t="s">
        <v>2833</v>
      </c>
      <c r="D810" s="2" t="s">
        <v>2834</v>
      </c>
      <c r="E810" s="2" t="s">
        <v>2838</v>
      </c>
      <c r="F810" s="2" t="s">
        <v>2839</v>
      </c>
      <c r="G810" s="2" t="str">
        <f>HYPERLINK("https://talan.bank.gov.ua/get-user-certificate/RV8DCZ4qVqxoHcegwwrb","Завантажити сертифікат")</f>
        <v>Завантажити сертифікат</v>
      </c>
    </row>
    <row r="811" spans="1:7" ht="28.8" x14ac:dyDescent="0.3">
      <c r="A811" s="2">
        <v>810</v>
      </c>
      <c r="B811" s="2" t="s">
        <v>2840</v>
      </c>
      <c r="C811" s="2" t="s">
        <v>2833</v>
      </c>
      <c r="D811" s="2" t="s">
        <v>2834</v>
      </c>
      <c r="E811" s="2" t="s">
        <v>2841</v>
      </c>
      <c r="F811" s="2" t="s">
        <v>2842</v>
      </c>
      <c r="G811" s="2" t="str">
        <f>HYPERLINK("https://talan.bank.gov.ua/get-user-certificate/RV8DCpCa2L7P_BadiXSl","Завантажити сертифікат")</f>
        <v>Завантажити сертифікат</v>
      </c>
    </row>
    <row r="812" spans="1:7" ht="28.8" x14ac:dyDescent="0.3">
      <c r="A812" s="2">
        <v>811</v>
      </c>
      <c r="B812" s="2" t="s">
        <v>2843</v>
      </c>
      <c r="C812" s="2" t="s">
        <v>2844</v>
      </c>
      <c r="D812" s="2" t="s">
        <v>2834</v>
      </c>
      <c r="E812" s="2" t="s">
        <v>2845</v>
      </c>
      <c r="F812" s="2" t="s">
        <v>2846</v>
      </c>
      <c r="G812" s="2" t="str">
        <f>HYPERLINK("https://talan.bank.gov.ua/get-user-certificate/RV8DC7voKbFUJrDcNtDU","Завантажити сертифікат")</f>
        <v>Завантажити сертифікат</v>
      </c>
    </row>
    <row r="813" spans="1:7" ht="28.8" x14ac:dyDescent="0.3">
      <c r="A813" s="2">
        <v>812</v>
      </c>
      <c r="B813" s="2" t="s">
        <v>2847</v>
      </c>
      <c r="C813" s="2" t="s">
        <v>2844</v>
      </c>
      <c r="D813" s="2" t="s">
        <v>2834</v>
      </c>
      <c r="E813" s="2" t="s">
        <v>2848</v>
      </c>
      <c r="F813" s="2" t="s">
        <v>2849</v>
      </c>
      <c r="G813" s="2" t="str">
        <f>HYPERLINK("https://talan.bank.gov.ua/get-user-certificate/RV8DCWDCY4sKxWeGnOUD","Завантажити сертифікат")</f>
        <v>Завантажити сертифікат</v>
      </c>
    </row>
    <row r="814" spans="1:7" ht="28.8" x14ac:dyDescent="0.3">
      <c r="A814" s="2">
        <v>813</v>
      </c>
      <c r="B814" s="2" t="s">
        <v>2850</v>
      </c>
      <c r="C814" s="2" t="s">
        <v>2851</v>
      </c>
      <c r="D814" s="2" t="s">
        <v>2852</v>
      </c>
      <c r="E814" s="2" t="s">
        <v>2853</v>
      </c>
      <c r="F814" s="2" t="s">
        <v>2854</v>
      </c>
      <c r="G814" s="2" t="str">
        <f>HYPERLINK("https://talan.bank.gov.ua/get-user-certificate/RV8DC5ylckor2hEXsv8q","Завантажити сертифікат")</f>
        <v>Завантажити сертифікат</v>
      </c>
    </row>
    <row r="815" spans="1:7" ht="28.8" x14ac:dyDescent="0.3">
      <c r="A815" s="2">
        <v>814</v>
      </c>
      <c r="B815" s="2" t="s">
        <v>2855</v>
      </c>
      <c r="C815" s="2" t="s">
        <v>2851</v>
      </c>
      <c r="D815" s="2" t="s">
        <v>2852</v>
      </c>
      <c r="E815" s="2" t="s">
        <v>2856</v>
      </c>
      <c r="F815" s="2" t="s">
        <v>2857</v>
      </c>
      <c r="G815" s="2" t="str">
        <f>HYPERLINK("https://talan.bank.gov.ua/get-user-certificate/RV8DCdpUP91p9outzN6_","Завантажити сертифікат")</f>
        <v>Завантажити сертифікат</v>
      </c>
    </row>
    <row r="816" spans="1:7" ht="28.8" x14ac:dyDescent="0.3">
      <c r="A816" s="2">
        <v>815</v>
      </c>
      <c r="B816" s="2" t="s">
        <v>2858</v>
      </c>
      <c r="C816" s="2" t="s">
        <v>2851</v>
      </c>
      <c r="D816" s="2" t="s">
        <v>2852</v>
      </c>
      <c r="E816" s="2" t="s">
        <v>2859</v>
      </c>
      <c r="F816" s="2" t="s">
        <v>2860</v>
      </c>
      <c r="G816" s="2" t="str">
        <f>HYPERLINK("https://talan.bank.gov.ua/get-user-certificate/RV8DC517kmHLh1CL5iCa","Завантажити сертифікат")</f>
        <v>Завантажити сертифікат</v>
      </c>
    </row>
    <row r="817" spans="1:7" ht="28.8" x14ac:dyDescent="0.3">
      <c r="A817" s="2">
        <v>816</v>
      </c>
      <c r="B817" s="2" t="s">
        <v>2861</v>
      </c>
      <c r="C817" s="2" t="s">
        <v>2851</v>
      </c>
      <c r="D817" s="2" t="s">
        <v>2852</v>
      </c>
      <c r="E817" s="2" t="s">
        <v>2862</v>
      </c>
      <c r="F817" s="2" t="s">
        <v>2863</v>
      </c>
      <c r="G817" s="2" t="str">
        <f>HYPERLINK("https://talan.bank.gov.ua/get-user-certificate/RV8DC4yH4F8eVlL-pOxJ","Завантажити сертифікат")</f>
        <v>Завантажити сертифікат</v>
      </c>
    </row>
    <row r="818" spans="1:7" ht="28.8" x14ac:dyDescent="0.3">
      <c r="A818" s="2">
        <v>817</v>
      </c>
      <c r="B818" s="2" t="s">
        <v>2864</v>
      </c>
      <c r="C818" s="2" t="s">
        <v>2851</v>
      </c>
      <c r="D818" s="2" t="s">
        <v>2852</v>
      </c>
      <c r="E818" s="2" t="s">
        <v>2865</v>
      </c>
      <c r="F818" s="2" t="s">
        <v>2866</v>
      </c>
      <c r="G818" s="2" t="str">
        <f>HYPERLINK("https://talan.bank.gov.ua/get-user-certificate/RV8DCSc6U9aogvkvU__y","Завантажити сертифікат")</f>
        <v>Завантажити сертифікат</v>
      </c>
    </row>
    <row r="819" spans="1:7" ht="28.8" x14ac:dyDescent="0.3">
      <c r="A819" s="2">
        <v>818</v>
      </c>
      <c r="B819" s="2" t="s">
        <v>2867</v>
      </c>
      <c r="C819" s="2" t="s">
        <v>2851</v>
      </c>
      <c r="D819" s="2" t="s">
        <v>2852</v>
      </c>
      <c r="E819" s="2" t="s">
        <v>2868</v>
      </c>
      <c r="F819" s="2" t="s">
        <v>2869</v>
      </c>
      <c r="G819" s="2" t="str">
        <f>HYPERLINK("https://talan.bank.gov.ua/get-user-certificate/RV8DChV8BxJt81YKLQ5t","Завантажити сертифікат")</f>
        <v>Завантажити сертифікат</v>
      </c>
    </row>
    <row r="820" spans="1:7" ht="28.8" x14ac:dyDescent="0.3">
      <c r="A820" s="2">
        <v>819</v>
      </c>
      <c r="B820" s="2" t="s">
        <v>2870</v>
      </c>
      <c r="C820" s="2" t="s">
        <v>2851</v>
      </c>
      <c r="D820" s="2" t="s">
        <v>2852</v>
      </c>
      <c r="E820" s="2" t="s">
        <v>2871</v>
      </c>
      <c r="F820" s="2" t="s">
        <v>2872</v>
      </c>
      <c r="G820" s="2" t="str">
        <f>HYPERLINK("https://talan.bank.gov.ua/get-user-certificate/RV8DC--MdeUt-44miQQL","Завантажити сертифікат")</f>
        <v>Завантажити сертифікат</v>
      </c>
    </row>
    <row r="821" spans="1:7" ht="28.8" x14ac:dyDescent="0.3">
      <c r="A821" s="2">
        <v>820</v>
      </c>
      <c r="B821" s="2" t="s">
        <v>2873</v>
      </c>
      <c r="C821" s="2" t="s">
        <v>2851</v>
      </c>
      <c r="D821" s="2" t="s">
        <v>2852</v>
      </c>
      <c r="E821" s="2" t="s">
        <v>2874</v>
      </c>
      <c r="F821" s="2" t="s">
        <v>2875</v>
      </c>
      <c r="G821" s="2" t="str">
        <f>HYPERLINK("https://talan.bank.gov.ua/get-user-certificate/RV8DCrjHQzeIMSs1x-3C","Завантажити сертифікат")</f>
        <v>Завантажити сертифікат</v>
      </c>
    </row>
    <row r="822" spans="1:7" ht="28.8" x14ac:dyDescent="0.3">
      <c r="A822" s="2">
        <v>821</v>
      </c>
      <c r="B822" s="2" t="s">
        <v>2876</v>
      </c>
      <c r="C822" s="2" t="s">
        <v>2851</v>
      </c>
      <c r="D822" s="2" t="s">
        <v>2852</v>
      </c>
      <c r="E822" s="2" t="s">
        <v>2877</v>
      </c>
      <c r="F822" s="2" t="s">
        <v>2878</v>
      </c>
      <c r="G822" s="2" t="str">
        <f>HYPERLINK("https://talan.bank.gov.ua/get-user-certificate/RV8DCvF2Bgt31YA08AVu","Завантажити сертифікат")</f>
        <v>Завантажити сертифікат</v>
      </c>
    </row>
    <row r="823" spans="1:7" x14ac:dyDescent="0.3">
      <c r="A823" s="2">
        <v>822</v>
      </c>
      <c r="B823" s="2" t="s">
        <v>2879</v>
      </c>
      <c r="C823" s="2" t="s">
        <v>2880</v>
      </c>
      <c r="D823" s="2" t="s">
        <v>2881</v>
      </c>
      <c r="E823" s="2" t="s">
        <v>2882</v>
      </c>
      <c r="F823" s="2" t="s">
        <v>2883</v>
      </c>
      <c r="G823" s="2" t="str">
        <f>HYPERLINK("https://talan.bank.gov.ua/get-user-certificate/RV8DC6owJ-xYUk0dwggj","Завантажити сертифікат")</f>
        <v>Завантажити сертифікат</v>
      </c>
    </row>
    <row r="824" spans="1:7" ht="28.8" x14ac:dyDescent="0.3">
      <c r="A824" s="2">
        <v>823</v>
      </c>
      <c r="B824" s="2" t="s">
        <v>2884</v>
      </c>
      <c r="C824" s="2" t="s">
        <v>2885</v>
      </c>
      <c r="D824" s="2" t="s">
        <v>2886</v>
      </c>
      <c r="E824" s="2" t="s">
        <v>2887</v>
      </c>
      <c r="F824" s="2" t="s">
        <v>2888</v>
      </c>
      <c r="G824" s="2" t="str">
        <f>HYPERLINK("https://talan.bank.gov.ua/get-user-certificate/RV8DCzbls0eOL09ljfhm","Завантажити сертифікат")</f>
        <v>Завантажити сертифікат</v>
      </c>
    </row>
    <row r="825" spans="1:7" ht="28.8" x14ac:dyDescent="0.3">
      <c r="A825" s="2">
        <v>824</v>
      </c>
      <c r="B825" s="2" t="s">
        <v>2889</v>
      </c>
      <c r="C825" s="2" t="s">
        <v>2885</v>
      </c>
      <c r="D825" s="2" t="s">
        <v>2886</v>
      </c>
      <c r="E825" s="2" t="s">
        <v>2890</v>
      </c>
      <c r="F825" s="2" t="s">
        <v>2891</v>
      </c>
      <c r="G825" s="2" t="str">
        <f>HYPERLINK("https://talan.bank.gov.ua/get-user-certificate/RV8DCN0n1q4mNeqUHggD","Завантажити сертифікат")</f>
        <v>Завантажити сертифікат</v>
      </c>
    </row>
    <row r="826" spans="1:7" ht="28.8" x14ac:dyDescent="0.3">
      <c r="A826" s="2">
        <v>825</v>
      </c>
      <c r="B826" s="2" t="s">
        <v>2892</v>
      </c>
      <c r="C826" s="2" t="s">
        <v>2885</v>
      </c>
      <c r="D826" s="2" t="s">
        <v>2886</v>
      </c>
      <c r="E826" s="2" t="s">
        <v>2893</v>
      </c>
      <c r="F826" s="2" t="s">
        <v>2894</v>
      </c>
      <c r="G826" s="2" t="str">
        <f>HYPERLINK("https://talan.bank.gov.ua/get-user-certificate/RV8DCU9EufJZiJVb7Rpk","Завантажити сертифікат")</f>
        <v>Завантажити сертифікат</v>
      </c>
    </row>
    <row r="827" spans="1:7" ht="28.8" x14ac:dyDescent="0.3">
      <c r="A827" s="2">
        <v>826</v>
      </c>
      <c r="B827" s="2" t="s">
        <v>2895</v>
      </c>
      <c r="C827" s="2" t="s">
        <v>2885</v>
      </c>
      <c r="D827" s="2" t="s">
        <v>2886</v>
      </c>
      <c r="E827" s="2" t="s">
        <v>2896</v>
      </c>
      <c r="F827" s="2" t="s">
        <v>2897</v>
      </c>
      <c r="G827" s="2" t="str">
        <f>HYPERLINK("https://talan.bank.gov.ua/get-user-certificate/RV8DC2DWofM6SRCDfUXE","Завантажити сертифікат")</f>
        <v>Завантажити сертифікат</v>
      </c>
    </row>
    <row r="828" spans="1:7" ht="28.8" x14ac:dyDescent="0.3">
      <c r="A828" s="2">
        <v>827</v>
      </c>
      <c r="B828" s="2" t="s">
        <v>2898</v>
      </c>
      <c r="C828" s="2" t="s">
        <v>2885</v>
      </c>
      <c r="D828" s="2" t="s">
        <v>2886</v>
      </c>
      <c r="E828" s="2" t="s">
        <v>2899</v>
      </c>
      <c r="F828" s="2" t="s">
        <v>2900</v>
      </c>
      <c r="G828" s="2" t="str">
        <f>HYPERLINK("https://talan.bank.gov.ua/get-user-certificate/RV8DCBlQjkKtmGg_ODah","Завантажити сертифікат")</f>
        <v>Завантажити сертифікат</v>
      </c>
    </row>
    <row r="829" spans="1:7" ht="28.8" x14ac:dyDescent="0.3">
      <c r="A829" s="2">
        <v>828</v>
      </c>
      <c r="B829" s="2" t="s">
        <v>2901</v>
      </c>
      <c r="C829" s="2" t="s">
        <v>2885</v>
      </c>
      <c r="D829" s="2" t="s">
        <v>2886</v>
      </c>
      <c r="E829" s="2" t="s">
        <v>2902</v>
      </c>
      <c r="F829" s="2" t="s">
        <v>2903</v>
      </c>
      <c r="G829" s="2" t="str">
        <f>HYPERLINK("https://talan.bank.gov.ua/get-user-certificate/RV8DCsDrtPi0zOk_4nwG","Завантажити сертифікат")</f>
        <v>Завантажити сертифікат</v>
      </c>
    </row>
    <row r="830" spans="1:7" ht="28.8" x14ac:dyDescent="0.3">
      <c r="A830" s="2">
        <v>829</v>
      </c>
      <c r="B830" s="2" t="s">
        <v>2904</v>
      </c>
      <c r="C830" s="2" t="s">
        <v>2885</v>
      </c>
      <c r="D830" s="2" t="s">
        <v>2886</v>
      </c>
      <c r="E830" s="2" t="s">
        <v>2905</v>
      </c>
      <c r="F830" s="2" t="s">
        <v>2906</v>
      </c>
      <c r="G830" s="2" t="str">
        <f>HYPERLINK("https://talan.bank.gov.ua/get-user-certificate/RV8DCzH6cG56QfKVW_U4","Завантажити сертифікат")</f>
        <v>Завантажити сертифікат</v>
      </c>
    </row>
    <row r="831" spans="1:7" ht="28.8" x14ac:dyDescent="0.3">
      <c r="A831" s="2">
        <v>830</v>
      </c>
      <c r="B831" s="2" t="s">
        <v>2907</v>
      </c>
      <c r="C831" s="2" t="s">
        <v>2908</v>
      </c>
      <c r="D831" s="2" t="s">
        <v>2886</v>
      </c>
      <c r="E831" s="2" t="s">
        <v>2909</v>
      </c>
      <c r="F831" s="2" t="s">
        <v>2910</v>
      </c>
      <c r="G831" s="2" t="str">
        <f>HYPERLINK("https://talan.bank.gov.ua/get-user-certificate/RV8DCj6RQ3_Zh9N6lMrj","Завантажити сертифікат")</f>
        <v>Завантажити сертифікат</v>
      </c>
    </row>
    <row r="832" spans="1:7" ht="28.8" x14ac:dyDescent="0.3">
      <c r="A832" s="2">
        <v>831</v>
      </c>
      <c r="B832" s="2" t="s">
        <v>2911</v>
      </c>
      <c r="C832" s="2" t="s">
        <v>2908</v>
      </c>
      <c r="D832" s="2" t="s">
        <v>2886</v>
      </c>
      <c r="E832" s="2" t="s">
        <v>2912</v>
      </c>
      <c r="F832" s="2" t="s">
        <v>2913</v>
      </c>
      <c r="G832" s="2" t="str">
        <f>HYPERLINK("https://talan.bank.gov.ua/get-user-certificate/RV8DC3e6lEW1nZ4KeErS","Завантажити сертифікат")</f>
        <v>Завантажити сертифікат</v>
      </c>
    </row>
    <row r="833" spans="1:7" ht="28.8" x14ac:dyDescent="0.3">
      <c r="A833" s="2">
        <v>832</v>
      </c>
      <c r="B833" s="2" t="s">
        <v>2914</v>
      </c>
      <c r="C833" s="2" t="s">
        <v>2885</v>
      </c>
      <c r="D833" s="2" t="s">
        <v>2886</v>
      </c>
      <c r="E833" s="2" t="s">
        <v>2915</v>
      </c>
      <c r="F833" s="2" t="s">
        <v>2916</v>
      </c>
      <c r="G833" s="2" t="str">
        <f>HYPERLINK("https://talan.bank.gov.ua/get-user-certificate/RV8DCFVXfl6HHtkA_m-S","Завантажити сертифікат")</f>
        <v>Завантажити сертифікат</v>
      </c>
    </row>
    <row r="834" spans="1:7" ht="28.8" x14ac:dyDescent="0.3">
      <c r="A834" s="2">
        <v>833</v>
      </c>
      <c r="B834" s="2" t="s">
        <v>2917</v>
      </c>
      <c r="C834" s="2" t="s">
        <v>2908</v>
      </c>
      <c r="D834" s="2" t="s">
        <v>2886</v>
      </c>
      <c r="E834" s="2" t="s">
        <v>2918</v>
      </c>
      <c r="F834" s="2" t="s">
        <v>2919</v>
      </c>
      <c r="G834" s="2" t="str">
        <f>HYPERLINK("https://talan.bank.gov.ua/get-user-certificate/RV8DCGa-NVE3f5gWytkt","Завантажити сертифікат")</f>
        <v>Завантажити сертифікат</v>
      </c>
    </row>
    <row r="835" spans="1:7" ht="28.8" x14ac:dyDescent="0.3">
      <c r="A835" s="2">
        <v>834</v>
      </c>
      <c r="B835" s="2" t="s">
        <v>2920</v>
      </c>
      <c r="C835" s="2" t="s">
        <v>2908</v>
      </c>
      <c r="D835" s="2" t="s">
        <v>2886</v>
      </c>
      <c r="E835" s="2" t="s">
        <v>2921</v>
      </c>
      <c r="F835" s="2" t="s">
        <v>2922</v>
      </c>
      <c r="G835" s="2" t="str">
        <f>HYPERLINK("https://talan.bank.gov.ua/get-user-certificate/RV8DCloSBFJztvJ8lN4c","Завантажити сертифікат")</f>
        <v>Завантажити сертифікат</v>
      </c>
    </row>
    <row r="836" spans="1:7" ht="28.8" x14ac:dyDescent="0.3">
      <c r="A836" s="2">
        <v>835</v>
      </c>
      <c r="B836" s="2" t="s">
        <v>2923</v>
      </c>
      <c r="C836" s="2" t="s">
        <v>2885</v>
      </c>
      <c r="D836" s="2" t="s">
        <v>2886</v>
      </c>
      <c r="E836" s="2" t="s">
        <v>2924</v>
      </c>
      <c r="F836" s="2" t="s">
        <v>2925</v>
      </c>
      <c r="G836" s="2" t="str">
        <f>HYPERLINK("https://talan.bank.gov.ua/get-user-certificate/RV8DC4nf5NoWFBDk9-89","Завантажити сертифікат")</f>
        <v>Завантажити сертифікат</v>
      </c>
    </row>
    <row r="837" spans="1:7" ht="28.8" x14ac:dyDescent="0.3">
      <c r="A837" s="2">
        <v>836</v>
      </c>
      <c r="B837" s="2" t="s">
        <v>2926</v>
      </c>
      <c r="C837" s="2" t="s">
        <v>2885</v>
      </c>
      <c r="D837" s="2" t="s">
        <v>2886</v>
      </c>
      <c r="E837" s="2" t="s">
        <v>2927</v>
      </c>
      <c r="F837" s="2" t="s">
        <v>2928</v>
      </c>
      <c r="G837" s="2" t="str">
        <f>HYPERLINK("https://talan.bank.gov.ua/get-user-certificate/RV8DCmufj45NRNKgXBqw","Завантажити сертифікат")</f>
        <v>Завантажити сертифікат</v>
      </c>
    </row>
    <row r="838" spans="1:7" ht="28.8" x14ac:dyDescent="0.3">
      <c r="A838" s="2">
        <v>837</v>
      </c>
      <c r="B838" s="2" t="s">
        <v>2929</v>
      </c>
      <c r="C838" s="2" t="s">
        <v>2885</v>
      </c>
      <c r="D838" s="2" t="s">
        <v>2886</v>
      </c>
      <c r="E838" s="2" t="s">
        <v>2930</v>
      </c>
      <c r="F838" s="2" t="s">
        <v>2931</v>
      </c>
      <c r="G838" s="2" t="str">
        <f>HYPERLINK("https://talan.bank.gov.ua/get-user-certificate/RV8DC9_590gyte2TZIuC","Завантажити сертифікат")</f>
        <v>Завантажити сертифікат</v>
      </c>
    </row>
    <row r="839" spans="1:7" ht="28.8" x14ac:dyDescent="0.3">
      <c r="A839" s="2">
        <v>838</v>
      </c>
      <c r="B839" s="2" t="s">
        <v>2932</v>
      </c>
      <c r="C839" s="2" t="s">
        <v>2885</v>
      </c>
      <c r="D839" s="2" t="s">
        <v>2886</v>
      </c>
      <c r="E839" s="2" t="s">
        <v>2933</v>
      </c>
      <c r="F839" s="2" t="s">
        <v>2934</v>
      </c>
      <c r="G839" s="2" t="str">
        <f>HYPERLINK("https://talan.bank.gov.ua/get-user-certificate/RV8DC6Pf1Fcqqer8w8ec","Завантажити сертифікат")</f>
        <v>Завантажити сертифікат</v>
      </c>
    </row>
    <row r="840" spans="1:7" ht="28.8" x14ac:dyDescent="0.3">
      <c r="A840" s="2">
        <v>839</v>
      </c>
      <c r="B840" s="2" t="s">
        <v>2935</v>
      </c>
      <c r="C840" s="2" t="s">
        <v>2885</v>
      </c>
      <c r="D840" s="2" t="s">
        <v>2886</v>
      </c>
      <c r="E840" s="2" t="s">
        <v>2936</v>
      </c>
      <c r="F840" s="2" t="s">
        <v>2937</v>
      </c>
      <c r="G840" s="2" t="str">
        <f>HYPERLINK("https://talan.bank.gov.ua/get-user-certificate/RV8DCTFR7tAThmXnD7Yu","Завантажити сертифікат")</f>
        <v>Завантажити сертифікат</v>
      </c>
    </row>
    <row r="841" spans="1:7" ht="28.8" x14ac:dyDescent="0.3">
      <c r="A841" s="2">
        <v>840</v>
      </c>
      <c r="B841" s="2" t="s">
        <v>2938</v>
      </c>
      <c r="C841" s="2" t="s">
        <v>2885</v>
      </c>
      <c r="D841" s="2" t="s">
        <v>2886</v>
      </c>
      <c r="E841" s="2" t="s">
        <v>2939</v>
      </c>
      <c r="F841" s="2" t="s">
        <v>2940</v>
      </c>
      <c r="G841" s="2" t="str">
        <f>HYPERLINK("https://talan.bank.gov.ua/get-user-certificate/RV8DCHvXAEkXHmCbmSTn","Завантажити сертифікат")</f>
        <v>Завантажити сертифікат</v>
      </c>
    </row>
    <row r="842" spans="1:7" ht="28.8" x14ac:dyDescent="0.3">
      <c r="A842" s="2">
        <v>841</v>
      </c>
      <c r="B842" s="2" t="s">
        <v>2941</v>
      </c>
      <c r="C842" s="2" t="s">
        <v>2885</v>
      </c>
      <c r="D842" s="2" t="s">
        <v>2886</v>
      </c>
      <c r="E842" s="2" t="s">
        <v>2942</v>
      </c>
      <c r="F842" s="2" t="s">
        <v>2943</v>
      </c>
      <c r="G842" s="2" t="str">
        <f>HYPERLINK("https://talan.bank.gov.ua/get-user-certificate/RV8DCIVg8faJ5IDUHqLa","Завантажити сертифікат")</f>
        <v>Завантажити сертифікат</v>
      </c>
    </row>
    <row r="843" spans="1:7" ht="28.8" x14ac:dyDescent="0.3">
      <c r="A843" s="2">
        <v>842</v>
      </c>
      <c r="B843" s="2" t="s">
        <v>2944</v>
      </c>
      <c r="C843" s="2" t="s">
        <v>2885</v>
      </c>
      <c r="D843" s="2" t="s">
        <v>2886</v>
      </c>
      <c r="E843" s="2" t="s">
        <v>2945</v>
      </c>
      <c r="F843" s="2" t="s">
        <v>2946</v>
      </c>
      <c r="G843" s="2" t="str">
        <f>HYPERLINK("https://talan.bank.gov.ua/get-user-certificate/RV8DCOqNIxIheotFo13L","Завантажити сертифікат")</f>
        <v>Завантажити сертифікат</v>
      </c>
    </row>
    <row r="844" spans="1:7" ht="28.8" x14ac:dyDescent="0.3">
      <c r="A844" s="2">
        <v>843</v>
      </c>
      <c r="B844" s="2" t="s">
        <v>2947</v>
      </c>
      <c r="C844" s="2" t="s">
        <v>2908</v>
      </c>
      <c r="D844" s="2" t="s">
        <v>2886</v>
      </c>
      <c r="E844" s="2" t="s">
        <v>2948</v>
      </c>
      <c r="F844" s="2" t="s">
        <v>2949</v>
      </c>
      <c r="G844" s="2" t="str">
        <f>HYPERLINK("https://talan.bank.gov.ua/get-user-certificate/RV8DCdNvS9Sn4RMObXra","Завантажити сертифікат")</f>
        <v>Завантажити сертифікат</v>
      </c>
    </row>
    <row r="845" spans="1:7" ht="28.8" x14ac:dyDescent="0.3">
      <c r="A845" s="2">
        <v>844</v>
      </c>
      <c r="B845" s="2" t="s">
        <v>2950</v>
      </c>
      <c r="C845" s="2" t="s">
        <v>2908</v>
      </c>
      <c r="D845" s="2" t="s">
        <v>2886</v>
      </c>
      <c r="E845" s="2" t="s">
        <v>2951</v>
      </c>
      <c r="F845" s="2" t="s">
        <v>2952</v>
      </c>
      <c r="G845" s="2" t="str">
        <f>HYPERLINK("https://talan.bank.gov.ua/get-user-certificate/RV8DCWUu504Cjj4qgb8A","Завантажити сертифікат")</f>
        <v>Завантажити сертифікат</v>
      </c>
    </row>
    <row r="846" spans="1:7" ht="28.8" x14ac:dyDescent="0.3">
      <c r="A846" s="2">
        <v>845</v>
      </c>
      <c r="B846" s="2" t="s">
        <v>2953</v>
      </c>
      <c r="C846" s="2" t="s">
        <v>2885</v>
      </c>
      <c r="D846" s="2" t="s">
        <v>2886</v>
      </c>
      <c r="E846" s="2" t="s">
        <v>2954</v>
      </c>
      <c r="F846" s="2" t="s">
        <v>2955</v>
      </c>
      <c r="G846" s="2" t="str">
        <f>HYPERLINK("https://talan.bank.gov.ua/get-user-certificate/RV8DCnD7XIidge_rHBC_","Завантажити сертифікат")</f>
        <v>Завантажити сертифікат</v>
      </c>
    </row>
    <row r="847" spans="1:7" ht="28.8" x14ac:dyDescent="0.3">
      <c r="A847" s="2">
        <v>846</v>
      </c>
      <c r="B847" s="2" t="s">
        <v>2956</v>
      </c>
      <c r="C847" s="2" t="s">
        <v>2908</v>
      </c>
      <c r="D847" s="2" t="s">
        <v>2886</v>
      </c>
      <c r="E847" s="2" t="s">
        <v>2957</v>
      </c>
      <c r="F847" s="2" t="s">
        <v>2958</v>
      </c>
      <c r="G847" s="2" t="str">
        <f>HYPERLINK("https://talan.bank.gov.ua/get-user-certificate/RV8DCBWHRcBsWHz519nc","Завантажити сертифікат")</f>
        <v>Завантажити сертифікат</v>
      </c>
    </row>
    <row r="848" spans="1:7" x14ac:dyDescent="0.3">
      <c r="A848" s="2">
        <v>847</v>
      </c>
      <c r="B848" s="4" t="s">
        <v>2959</v>
      </c>
      <c r="C848" s="4" t="s">
        <v>2960</v>
      </c>
      <c r="D848" s="4" t="s">
        <v>2961</v>
      </c>
      <c r="E848" s="4" t="s">
        <v>2962</v>
      </c>
      <c r="F848" s="4" t="s">
        <v>2963</v>
      </c>
      <c r="G848" s="4" t="str">
        <f>HYPERLINK("https://talan.bank.gov.ua/get-user-certificate/Ncfje2apN4etW3yK6MZN","Завантажити сертифікат")</f>
        <v>Завантажити сертифікат</v>
      </c>
    </row>
    <row r="849" spans="1:7" x14ac:dyDescent="0.3">
      <c r="A849" s="2">
        <v>848</v>
      </c>
      <c r="B849" s="2" t="s">
        <v>2964</v>
      </c>
      <c r="C849" s="2" t="s">
        <v>2965</v>
      </c>
      <c r="D849" s="2" t="s">
        <v>2966</v>
      </c>
      <c r="E849" s="2" t="s">
        <v>2967</v>
      </c>
      <c r="F849" s="2" t="s">
        <v>2968</v>
      </c>
      <c r="G849" s="2" t="str">
        <f>HYPERLINK("https://talan.bank.gov.ua/get-user-certificate/RV8DCf2f2g4kYRSu2hPw","Завантажити сертифікат")</f>
        <v>Завантажити сертифікат</v>
      </c>
    </row>
    <row r="850" spans="1:7" x14ac:dyDescent="0.3">
      <c r="A850" s="2">
        <v>849</v>
      </c>
      <c r="B850" s="2" t="s">
        <v>2969</v>
      </c>
      <c r="C850" s="2" t="s">
        <v>2965</v>
      </c>
      <c r="D850" s="2" t="s">
        <v>2966</v>
      </c>
      <c r="E850" s="2" t="s">
        <v>2970</v>
      </c>
      <c r="F850" s="2" t="s">
        <v>2971</v>
      </c>
      <c r="G850" s="2" t="str">
        <f>HYPERLINK("https://talan.bank.gov.ua/get-user-certificate/RV8DCeLWvlErJqLFJZo-","Завантажити сертифікат")</f>
        <v>Завантажити сертифікат</v>
      </c>
    </row>
    <row r="851" spans="1:7" ht="28.8" x14ac:dyDescent="0.3">
      <c r="A851" s="2">
        <v>850</v>
      </c>
      <c r="B851" s="2" t="s">
        <v>2972</v>
      </c>
      <c r="C851" s="2" t="s">
        <v>2965</v>
      </c>
      <c r="D851" s="2" t="s">
        <v>2966</v>
      </c>
      <c r="E851" s="2" t="s">
        <v>2973</v>
      </c>
      <c r="F851" s="2" t="s">
        <v>2974</v>
      </c>
      <c r="G851" s="2" t="str">
        <f>HYPERLINK("https://talan.bank.gov.ua/get-user-certificate/RV8DCyh5XkVfKjXYeuvO","Завантажити сертифікат")</f>
        <v>Завантажити сертифікат</v>
      </c>
    </row>
    <row r="852" spans="1:7" ht="28.8" x14ac:dyDescent="0.3">
      <c r="A852" s="2">
        <v>851</v>
      </c>
      <c r="B852" s="2" t="s">
        <v>2975</v>
      </c>
      <c r="C852" s="2" t="s">
        <v>2976</v>
      </c>
      <c r="D852" s="2" t="s">
        <v>2977</v>
      </c>
      <c r="E852" s="2" t="s">
        <v>2978</v>
      </c>
      <c r="F852" s="2" t="s">
        <v>2979</v>
      </c>
      <c r="G852" s="2" t="str">
        <f>HYPERLINK("https://talan.bank.gov.ua/get-user-certificate/RV8DCZDMuxolphF29up3","Завантажити сертифікат")</f>
        <v>Завантажити сертифікат</v>
      </c>
    </row>
    <row r="853" spans="1:7" ht="28.8" x14ac:dyDescent="0.3">
      <c r="A853" s="2">
        <v>852</v>
      </c>
      <c r="B853" s="2" t="s">
        <v>2980</v>
      </c>
      <c r="C853" s="2" t="s">
        <v>2976</v>
      </c>
      <c r="D853" s="2" t="s">
        <v>2977</v>
      </c>
      <c r="E853" s="2" t="s">
        <v>2981</v>
      </c>
      <c r="F853" s="2" t="s">
        <v>2982</v>
      </c>
      <c r="G853" s="2" t="str">
        <f>HYPERLINK("https://talan.bank.gov.ua/get-user-certificate/RV8DCw5kQW6gbaSMusJe","Завантажити сертифікат")</f>
        <v>Завантажити сертифікат</v>
      </c>
    </row>
    <row r="854" spans="1:7" ht="28.8" x14ac:dyDescent="0.3">
      <c r="A854" s="2">
        <v>853</v>
      </c>
      <c r="B854" s="2" t="s">
        <v>2983</v>
      </c>
      <c r="C854" s="2" t="s">
        <v>2976</v>
      </c>
      <c r="D854" s="2" t="s">
        <v>2977</v>
      </c>
      <c r="E854" s="2" t="s">
        <v>2984</v>
      </c>
      <c r="F854" s="2" t="s">
        <v>2985</v>
      </c>
      <c r="G854" s="2" t="str">
        <f>HYPERLINK("https://talan.bank.gov.ua/get-user-certificate/RV8DCoI6TZi9rnj35MnF","Завантажити сертифікат")</f>
        <v>Завантажити сертифікат</v>
      </c>
    </row>
    <row r="855" spans="1:7" ht="28.8" x14ac:dyDescent="0.3">
      <c r="A855" s="2">
        <v>854</v>
      </c>
      <c r="B855" s="2" t="s">
        <v>2986</v>
      </c>
      <c r="C855" s="2" t="s">
        <v>2976</v>
      </c>
      <c r="D855" s="2" t="s">
        <v>2977</v>
      </c>
      <c r="E855" s="2" t="s">
        <v>2987</v>
      </c>
      <c r="F855" s="2" t="s">
        <v>2988</v>
      </c>
      <c r="G855" s="2" t="str">
        <f>HYPERLINK("https://talan.bank.gov.ua/get-user-certificate/RV8DCbKGIm-v3a0E4xRn","Завантажити сертифікат")</f>
        <v>Завантажити сертифікат</v>
      </c>
    </row>
    <row r="856" spans="1:7" ht="28.8" x14ac:dyDescent="0.3">
      <c r="A856" s="2">
        <v>855</v>
      </c>
      <c r="B856" s="2" t="s">
        <v>2989</v>
      </c>
      <c r="C856" s="2" t="s">
        <v>2990</v>
      </c>
      <c r="D856" s="2" t="s">
        <v>2991</v>
      </c>
      <c r="E856" s="2" t="s">
        <v>2992</v>
      </c>
      <c r="F856" s="2" t="s">
        <v>2993</v>
      </c>
      <c r="G856" s="2" t="str">
        <f>HYPERLINK("https://talan.bank.gov.ua/get-user-certificate/RV8DCgCuhpipdTF4K1og","Завантажити сертифікат")</f>
        <v>Завантажити сертифікат</v>
      </c>
    </row>
    <row r="857" spans="1:7" ht="28.8" x14ac:dyDescent="0.3">
      <c r="A857" s="2">
        <v>856</v>
      </c>
      <c r="B857" s="2" t="s">
        <v>2994</v>
      </c>
      <c r="C857" s="2" t="s">
        <v>2995</v>
      </c>
      <c r="D857" s="2" t="s">
        <v>2991</v>
      </c>
      <c r="E857" s="2" t="s">
        <v>2996</v>
      </c>
      <c r="F857" s="2" t="s">
        <v>2997</v>
      </c>
      <c r="G857" s="2" t="str">
        <f>HYPERLINK("https://talan.bank.gov.ua/get-user-certificate/RV8DCa8Czb35DKyomNae","Завантажити сертифікат")</f>
        <v>Завантажити сертифікат</v>
      </c>
    </row>
    <row r="858" spans="1:7" ht="28.8" x14ac:dyDescent="0.3">
      <c r="A858" s="2">
        <v>857</v>
      </c>
      <c r="B858" s="2" t="s">
        <v>2998</v>
      </c>
      <c r="C858" s="2" t="s">
        <v>2995</v>
      </c>
      <c r="D858" s="2" t="s">
        <v>2991</v>
      </c>
      <c r="E858" s="2" t="s">
        <v>2999</v>
      </c>
      <c r="F858" s="2" t="s">
        <v>3000</v>
      </c>
      <c r="G858" s="2" t="str">
        <f>HYPERLINK("https://talan.bank.gov.ua/get-user-certificate/RV8DC3tVoX2Gzd4IpClT","Завантажити сертифікат")</f>
        <v>Завантажити сертифікат</v>
      </c>
    </row>
    <row r="859" spans="1:7" ht="28.8" x14ac:dyDescent="0.3">
      <c r="A859" s="2">
        <v>858</v>
      </c>
      <c r="B859" s="2" t="s">
        <v>3001</v>
      </c>
      <c r="C859" s="2" t="s">
        <v>2995</v>
      </c>
      <c r="D859" s="2" t="s">
        <v>2991</v>
      </c>
      <c r="E859" s="2" t="s">
        <v>3002</v>
      </c>
      <c r="F859" s="2" t="s">
        <v>3003</v>
      </c>
      <c r="G859" s="2" t="str">
        <f>HYPERLINK("https://talan.bank.gov.ua/get-user-certificate/RV8DCQSTaAsxvYrw24SL","Завантажити сертифікат")</f>
        <v>Завантажити сертифікат</v>
      </c>
    </row>
    <row r="860" spans="1:7" ht="28.8" x14ac:dyDescent="0.3">
      <c r="A860" s="2">
        <v>859</v>
      </c>
      <c r="B860" s="2" t="s">
        <v>3004</v>
      </c>
      <c r="C860" s="2" t="s">
        <v>3005</v>
      </c>
      <c r="D860" s="2" t="s">
        <v>2991</v>
      </c>
      <c r="E860" s="2" t="s">
        <v>3006</v>
      </c>
      <c r="F860" s="2" t="s">
        <v>3007</v>
      </c>
      <c r="G860" s="2" t="str">
        <f>HYPERLINK("https://talan.bank.gov.ua/get-user-certificate/RV8DCFg-6-rGDBpM4zsg","Завантажити сертифікат")</f>
        <v>Завантажити сертифікат</v>
      </c>
    </row>
    <row r="861" spans="1:7" ht="28.8" x14ac:dyDescent="0.3">
      <c r="A861" s="2">
        <v>860</v>
      </c>
      <c r="B861" s="2" t="s">
        <v>3008</v>
      </c>
      <c r="C861" s="2" t="s">
        <v>2990</v>
      </c>
      <c r="D861" s="2" t="s">
        <v>2991</v>
      </c>
      <c r="E861" s="2" t="s">
        <v>3009</v>
      </c>
      <c r="F861" s="2" t="s">
        <v>3010</v>
      </c>
      <c r="G861" s="2" t="str">
        <f>HYPERLINK("https://talan.bank.gov.ua/get-user-certificate/RV8DCDpIlOEO0S--Axas","Завантажити сертифікат")</f>
        <v>Завантажити сертифікат</v>
      </c>
    </row>
    <row r="862" spans="1:7" ht="28.8" x14ac:dyDescent="0.3">
      <c r="A862" s="2">
        <v>861</v>
      </c>
      <c r="B862" s="2" t="s">
        <v>3011</v>
      </c>
      <c r="C862" s="2" t="s">
        <v>2990</v>
      </c>
      <c r="D862" s="2" t="s">
        <v>2991</v>
      </c>
      <c r="E862" s="2" t="s">
        <v>3012</v>
      </c>
      <c r="F862" s="2" t="s">
        <v>3013</v>
      </c>
      <c r="G862" s="2" t="str">
        <f>HYPERLINK("https://talan.bank.gov.ua/get-user-certificate/RV8DCi0WJbYgv2WH_z7G","Завантажити сертифікат")</f>
        <v>Завантажити сертифікат</v>
      </c>
    </row>
    <row r="863" spans="1:7" ht="28.8" x14ac:dyDescent="0.3">
      <c r="A863" s="2">
        <v>862</v>
      </c>
      <c r="B863" s="2" t="s">
        <v>3014</v>
      </c>
      <c r="C863" s="2" t="s">
        <v>2990</v>
      </c>
      <c r="D863" s="2" t="s">
        <v>2991</v>
      </c>
      <c r="E863" s="2" t="s">
        <v>3015</v>
      </c>
      <c r="F863" s="2" t="s">
        <v>3016</v>
      </c>
      <c r="G863" s="2" t="str">
        <f>HYPERLINK("https://talan.bank.gov.ua/get-user-certificate/RV8DCbtX39BEhEySKSWb","Завантажити сертифікат")</f>
        <v>Завантажити сертифікат</v>
      </c>
    </row>
    <row r="864" spans="1:7" ht="28.8" x14ac:dyDescent="0.3">
      <c r="A864" s="2">
        <v>863</v>
      </c>
      <c r="B864" s="2" t="s">
        <v>3017</v>
      </c>
      <c r="C864" s="2" t="s">
        <v>2990</v>
      </c>
      <c r="D864" s="2" t="s">
        <v>2991</v>
      </c>
      <c r="E864" s="2" t="s">
        <v>3018</v>
      </c>
      <c r="F864" s="2" t="s">
        <v>3019</v>
      </c>
      <c r="G864" s="2" t="str">
        <f>HYPERLINK("https://talan.bank.gov.ua/get-user-certificate/RV8DC9NSGO-VGqflzqbu","Завантажити сертифікат")</f>
        <v>Завантажити сертифікат</v>
      </c>
    </row>
    <row r="865" spans="1:7" x14ac:dyDescent="0.3">
      <c r="A865" s="2">
        <v>864</v>
      </c>
      <c r="B865" s="2" t="s">
        <v>3020</v>
      </c>
      <c r="C865" s="2" t="s">
        <v>3021</v>
      </c>
      <c r="D865" s="2" t="s">
        <v>3022</v>
      </c>
      <c r="E865" s="2" t="s">
        <v>3023</v>
      </c>
      <c r="F865" s="2" t="s">
        <v>3024</v>
      </c>
      <c r="G865" s="2" t="str">
        <f>HYPERLINK("https://talan.bank.gov.ua/get-user-certificate/RV8DCoPYhNxfWg-k2lNX","Завантажити сертифікат")</f>
        <v>Завантажити сертифікат</v>
      </c>
    </row>
    <row r="866" spans="1:7" x14ac:dyDescent="0.3">
      <c r="A866" s="2">
        <v>865</v>
      </c>
      <c r="B866" s="2" t="s">
        <v>3025</v>
      </c>
      <c r="C866" s="2" t="s">
        <v>3026</v>
      </c>
      <c r="D866" s="2" t="s">
        <v>3022</v>
      </c>
      <c r="E866" s="2" t="s">
        <v>3027</v>
      </c>
      <c r="F866" s="2" t="s">
        <v>3028</v>
      </c>
      <c r="G866" s="2" t="str">
        <f>HYPERLINK("https://talan.bank.gov.ua/get-user-certificate/RV8DCn6hp1OMzUcn4LF3","Завантажити сертифікат")</f>
        <v>Завантажити сертифікат</v>
      </c>
    </row>
    <row r="867" spans="1:7" x14ac:dyDescent="0.3">
      <c r="A867" s="2">
        <v>866</v>
      </c>
      <c r="B867" s="2" t="s">
        <v>3029</v>
      </c>
      <c r="C867" s="2" t="s">
        <v>3026</v>
      </c>
      <c r="D867" s="2" t="s">
        <v>3022</v>
      </c>
      <c r="E867" s="2" t="s">
        <v>3030</v>
      </c>
      <c r="F867" s="2" t="s">
        <v>3031</v>
      </c>
      <c r="G867" s="2" t="str">
        <f>HYPERLINK("https://talan.bank.gov.ua/get-user-certificate/RV8DC054f8M1rTzh5QDH","Завантажити сертифікат")</f>
        <v>Завантажити сертифікат</v>
      </c>
    </row>
    <row r="868" spans="1:7" ht="28.8" x14ac:dyDescent="0.3">
      <c r="A868" s="2">
        <v>867</v>
      </c>
      <c r="B868" s="2" t="s">
        <v>3032</v>
      </c>
      <c r="C868" s="2" t="s">
        <v>3033</v>
      </c>
      <c r="D868" s="2" t="s">
        <v>3034</v>
      </c>
      <c r="E868" s="2" t="s">
        <v>3035</v>
      </c>
      <c r="F868" s="2" t="s">
        <v>3036</v>
      </c>
      <c r="G868" s="2" t="str">
        <f>HYPERLINK("https://talan.bank.gov.ua/get-user-certificate/RV8DCj4uu3pgKlHxPKbK","Завантажити сертифікат")</f>
        <v>Завантажити сертифікат</v>
      </c>
    </row>
    <row r="869" spans="1:7" ht="28.8" x14ac:dyDescent="0.3">
      <c r="A869" s="2">
        <v>868</v>
      </c>
      <c r="B869" s="2" t="s">
        <v>3037</v>
      </c>
      <c r="C869" s="2" t="s">
        <v>3038</v>
      </c>
      <c r="D869" s="2" t="s">
        <v>3039</v>
      </c>
      <c r="E869" s="2" t="s">
        <v>3040</v>
      </c>
      <c r="F869" s="2" t="s">
        <v>3041</v>
      </c>
      <c r="G869" s="2" t="str">
        <f>HYPERLINK("https://talan.bank.gov.ua/get-user-certificate/RV8DCLCDJ1kQkd5zchiJ","Завантажити сертифікат")</f>
        <v>Завантажити сертифікат</v>
      </c>
    </row>
    <row r="870" spans="1:7" ht="28.8" x14ac:dyDescent="0.3">
      <c r="A870" s="2">
        <v>869</v>
      </c>
      <c r="B870" s="2" t="s">
        <v>3042</v>
      </c>
      <c r="C870" s="2" t="s">
        <v>3038</v>
      </c>
      <c r="D870" s="2" t="s">
        <v>3039</v>
      </c>
      <c r="E870" s="2" t="s">
        <v>3043</v>
      </c>
      <c r="F870" s="2" t="s">
        <v>3044</v>
      </c>
      <c r="G870" s="2" t="str">
        <f>HYPERLINK("https://talan.bank.gov.ua/get-user-certificate/RV8DC-iYAG0nu3EtjPs2","Завантажити сертифікат")</f>
        <v>Завантажити сертифікат</v>
      </c>
    </row>
    <row r="871" spans="1:7" ht="28.8" x14ac:dyDescent="0.3">
      <c r="A871" s="2">
        <v>870</v>
      </c>
      <c r="B871" s="2" t="s">
        <v>3045</v>
      </c>
      <c r="C871" s="2" t="s">
        <v>3038</v>
      </c>
      <c r="D871" s="2" t="s">
        <v>3039</v>
      </c>
      <c r="E871" s="2" t="s">
        <v>3046</v>
      </c>
      <c r="F871" s="2" t="s">
        <v>3047</v>
      </c>
      <c r="G871" s="2" t="str">
        <f>HYPERLINK("https://talan.bank.gov.ua/get-user-certificate/RV8DCnUW7wipeqpboobe","Завантажити сертифікат")</f>
        <v>Завантажити сертифікат</v>
      </c>
    </row>
    <row r="872" spans="1:7" ht="28.8" x14ac:dyDescent="0.3">
      <c r="A872" s="2">
        <v>871</v>
      </c>
      <c r="B872" s="2" t="s">
        <v>3048</v>
      </c>
      <c r="C872" s="2" t="s">
        <v>3038</v>
      </c>
      <c r="D872" s="2" t="s">
        <v>3039</v>
      </c>
      <c r="E872" s="2" t="s">
        <v>3049</v>
      </c>
      <c r="F872" s="2" t="s">
        <v>3050</v>
      </c>
      <c r="G872" s="2" t="str">
        <f>HYPERLINK("https://talan.bank.gov.ua/get-user-certificate/RV8DC9uwIytQh6QVX_wE","Завантажити сертифікат")</f>
        <v>Завантажити сертифікат</v>
      </c>
    </row>
    <row r="873" spans="1:7" ht="28.8" x14ac:dyDescent="0.3">
      <c r="A873" s="2">
        <v>872</v>
      </c>
      <c r="B873" s="2" t="s">
        <v>3051</v>
      </c>
      <c r="C873" s="2" t="s">
        <v>3038</v>
      </c>
      <c r="D873" s="2" t="s">
        <v>3039</v>
      </c>
      <c r="E873" s="2" t="s">
        <v>3052</v>
      </c>
      <c r="F873" s="2" t="s">
        <v>3053</v>
      </c>
      <c r="G873" s="2" t="str">
        <f>HYPERLINK("https://talan.bank.gov.ua/get-user-certificate/RV8DCne4AeHUxzjqeSpi","Завантажити сертифікат")</f>
        <v>Завантажити сертифікат</v>
      </c>
    </row>
    <row r="874" spans="1:7" ht="28.8" x14ac:dyDescent="0.3">
      <c r="A874" s="2">
        <v>873</v>
      </c>
      <c r="B874" s="2" t="s">
        <v>3054</v>
      </c>
      <c r="C874" s="2" t="s">
        <v>3038</v>
      </c>
      <c r="D874" s="2" t="s">
        <v>3039</v>
      </c>
      <c r="E874" s="2" t="s">
        <v>3055</v>
      </c>
      <c r="F874" s="2" t="s">
        <v>3056</v>
      </c>
      <c r="G874" s="2" t="str">
        <f>HYPERLINK("https://talan.bank.gov.ua/get-user-certificate/RV8DC55_zMdC_33l9Ykh","Завантажити сертифікат")</f>
        <v>Завантажити сертифікат</v>
      </c>
    </row>
    <row r="875" spans="1:7" ht="28.8" x14ac:dyDescent="0.3">
      <c r="A875" s="2">
        <v>874</v>
      </c>
      <c r="B875" s="2" t="s">
        <v>3057</v>
      </c>
      <c r="C875" s="2" t="s">
        <v>3038</v>
      </c>
      <c r="D875" s="2" t="s">
        <v>3039</v>
      </c>
      <c r="E875" s="2" t="s">
        <v>3058</v>
      </c>
      <c r="F875" s="2" t="s">
        <v>3059</v>
      </c>
      <c r="G875" s="2" t="str">
        <f>HYPERLINK("https://talan.bank.gov.ua/get-user-certificate/RV8DCffgQtJTCA-rQFzi","Завантажити сертифікат")</f>
        <v>Завантажити сертифікат</v>
      </c>
    </row>
    <row r="876" spans="1:7" ht="28.8" x14ac:dyDescent="0.3">
      <c r="A876" s="2">
        <v>875</v>
      </c>
      <c r="B876" s="2" t="s">
        <v>3060</v>
      </c>
      <c r="C876" s="2" t="s">
        <v>3038</v>
      </c>
      <c r="D876" s="2" t="s">
        <v>3039</v>
      </c>
      <c r="E876" s="2" t="s">
        <v>3061</v>
      </c>
      <c r="F876" s="2" t="s">
        <v>3062</v>
      </c>
      <c r="G876" s="2" t="str">
        <f>HYPERLINK("https://talan.bank.gov.ua/get-user-certificate/RV8DCRBB-y8EfUamdf5x","Завантажити сертифікат")</f>
        <v>Завантажити сертифікат</v>
      </c>
    </row>
    <row r="877" spans="1:7" ht="28.8" x14ac:dyDescent="0.3">
      <c r="A877" s="2">
        <v>876</v>
      </c>
      <c r="B877" s="2" t="s">
        <v>3063</v>
      </c>
      <c r="C877" s="2" t="s">
        <v>3038</v>
      </c>
      <c r="D877" s="2" t="s">
        <v>3039</v>
      </c>
      <c r="E877" s="2" t="s">
        <v>3064</v>
      </c>
      <c r="F877" s="2" t="s">
        <v>3065</v>
      </c>
      <c r="G877" s="2" t="str">
        <f>HYPERLINK("https://talan.bank.gov.ua/get-user-certificate/RV8DCiMTBVSUkp1mBUyh","Завантажити сертифікат")</f>
        <v>Завантажити сертифікат</v>
      </c>
    </row>
    <row r="878" spans="1:7" ht="28.8" x14ac:dyDescent="0.3">
      <c r="A878" s="2">
        <v>877</v>
      </c>
      <c r="B878" s="2" t="s">
        <v>3066</v>
      </c>
      <c r="C878" s="2" t="s">
        <v>3038</v>
      </c>
      <c r="D878" s="2" t="s">
        <v>3039</v>
      </c>
      <c r="E878" s="2" t="s">
        <v>3067</v>
      </c>
      <c r="F878" s="2" t="s">
        <v>3068</v>
      </c>
      <c r="G878" s="2" t="str">
        <f>HYPERLINK("https://talan.bank.gov.ua/get-user-certificate/RV8DC1BqPiQ5aEkOlAjH","Завантажити сертифікат")</f>
        <v>Завантажити сертифікат</v>
      </c>
    </row>
    <row r="879" spans="1:7" ht="28.8" x14ac:dyDescent="0.3">
      <c r="A879" s="2">
        <v>878</v>
      </c>
      <c r="B879" s="2" t="s">
        <v>3069</v>
      </c>
      <c r="C879" s="2" t="s">
        <v>3038</v>
      </c>
      <c r="D879" s="2" t="s">
        <v>3039</v>
      </c>
      <c r="E879" s="2" t="s">
        <v>3070</v>
      </c>
      <c r="F879" s="2" t="s">
        <v>3071</v>
      </c>
      <c r="G879" s="2" t="str">
        <f>HYPERLINK("https://talan.bank.gov.ua/get-user-certificate/RV8DCdl-_1BXnzXAAVcG","Завантажити сертифікат")</f>
        <v>Завантажити сертифікат</v>
      </c>
    </row>
    <row r="880" spans="1:7" ht="28.8" x14ac:dyDescent="0.3">
      <c r="A880" s="2">
        <v>879</v>
      </c>
      <c r="B880" s="2" t="s">
        <v>3072</v>
      </c>
      <c r="C880" s="2" t="s">
        <v>3038</v>
      </c>
      <c r="D880" s="2" t="s">
        <v>3039</v>
      </c>
      <c r="E880" s="2" t="s">
        <v>3073</v>
      </c>
      <c r="F880" s="2" t="s">
        <v>3074</v>
      </c>
      <c r="G880" s="2" t="str">
        <f>HYPERLINK("https://talan.bank.gov.ua/get-user-certificate/RV8DCe7ACU1tTwEM21R6","Завантажити сертифікат")</f>
        <v>Завантажити сертифікат</v>
      </c>
    </row>
    <row r="881" spans="1:7" ht="28.8" x14ac:dyDescent="0.3">
      <c r="A881" s="2">
        <v>880</v>
      </c>
      <c r="B881" s="2" t="s">
        <v>3075</v>
      </c>
      <c r="C881" s="2" t="s">
        <v>3038</v>
      </c>
      <c r="D881" s="2" t="s">
        <v>3039</v>
      </c>
      <c r="E881" s="2" t="s">
        <v>3076</v>
      </c>
      <c r="F881" s="2" t="s">
        <v>3077</v>
      </c>
      <c r="G881" s="2" t="str">
        <f>HYPERLINK("https://talan.bank.gov.ua/get-user-certificate/RV8DCF3CPIqdC4g9n8h4","Завантажити сертифікат")</f>
        <v>Завантажити сертифікат</v>
      </c>
    </row>
    <row r="882" spans="1:7" ht="28.8" x14ac:dyDescent="0.3">
      <c r="A882" s="2">
        <v>881</v>
      </c>
      <c r="B882" s="2" t="s">
        <v>3078</v>
      </c>
      <c r="C882" s="2" t="s">
        <v>3038</v>
      </c>
      <c r="D882" s="2" t="s">
        <v>3039</v>
      </c>
      <c r="E882" s="2" t="s">
        <v>3079</v>
      </c>
      <c r="F882" s="2" t="s">
        <v>3080</v>
      </c>
      <c r="G882" s="2" t="str">
        <f>HYPERLINK("https://talan.bank.gov.ua/get-user-certificate/RV8DC3PkJxw6uvLFXpAh","Завантажити сертифікат")</f>
        <v>Завантажити сертифікат</v>
      </c>
    </row>
    <row r="883" spans="1:7" ht="28.8" x14ac:dyDescent="0.3">
      <c r="A883" s="2">
        <v>882</v>
      </c>
      <c r="B883" s="2" t="s">
        <v>3081</v>
      </c>
      <c r="C883" s="2" t="s">
        <v>3038</v>
      </c>
      <c r="D883" s="2" t="s">
        <v>3039</v>
      </c>
      <c r="E883" s="2" t="s">
        <v>3082</v>
      </c>
      <c r="F883" s="2" t="s">
        <v>3083</v>
      </c>
      <c r="G883" s="2" t="str">
        <f>HYPERLINK("https://talan.bank.gov.ua/get-user-certificate/RV8DCDibQwkxlaewZAxg","Завантажити сертифікат")</f>
        <v>Завантажити сертифікат</v>
      </c>
    </row>
    <row r="884" spans="1:7" ht="28.8" x14ac:dyDescent="0.3">
      <c r="A884" s="2">
        <v>883</v>
      </c>
      <c r="B884" s="2" t="s">
        <v>3084</v>
      </c>
      <c r="C884" s="2" t="s">
        <v>3038</v>
      </c>
      <c r="D884" s="2" t="s">
        <v>3039</v>
      </c>
      <c r="E884" s="2" t="s">
        <v>3085</v>
      </c>
      <c r="F884" s="2" t="s">
        <v>3086</v>
      </c>
      <c r="G884" s="2" t="str">
        <f>HYPERLINK("https://talan.bank.gov.ua/get-user-certificate/RV8DCPkn7B_h-sIo4TFu","Завантажити сертифікат")</f>
        <v>Завантажити сертифікат</v>
      </c>
    </row>
    <row r="885" spans="1:7" ht="28.8" x14ac:dyDescent="0.3">
      <c r="A885" s="2">
        <v>884</v>
      </c>
      <c r="B885" s="2" t="s">
        <v>3087</v>
      </c>
      <c r="C885" s="2" t="s">
        <v>3038</v>
      </c>
      <c r="D885" s="2" t="s">
        <v>3039</v>
      </c>
      <c r="E885" s="2" t="s">
        <v>3088</v>
      </c>
      <c r="F885" s="2" t="s">
        <v>3089</v>
      </c>
      <c r="G885" s="2" t="str">
        <f>HYPERLINK("https://talan.bank.gov.ua/get-user-certificate/RV8DC9kP_BNhXYe2_ERr","Завантажити сертифікат")</f>
        <v>Завантажити сертифікат</v>
      </c>
    </row>
    <row r="886" spans="1:7" ht="28.8" x14ac:dyDescent="0.3">
      <c r="A886" s="2">
        <v>885</v>
      </c>
      <c r="B886" s="2" t="s">
        <v>3090</v>
      </c>
      <c r="C886" s="2" t="s">
        <v>3038</v>
      </c>
      <c r="D886" s="2" t="s">
        <v>3039</v>
      </c>
      <c r="E886" s="2" t="s">
        <v>3091</v>
      </c>
      <c r="F886" s="2" t="s">
        <v>3092</v>
      </c>
      <c r="G886" s="2" t="str">
        <f>HYPERLINK("https://talan.bank.gov.ua/get-user-certificate/RV8DCLrtN3yQmtZHqIw2","Завантажити сертифікат")</f>
        <v>Завантажити сертифікат</v>
      </c>
    </row>
    <row r="887" spans="1:7" ht="28.8" x14ac:dyDescent="0.3">
      <c r="A887" s="2">
        <v>886</v>
      </c>
      <c r="B887" s="2" t="s">
        <v>3093</v>
      </c>
      <c r="C887" s="2" t="s">
        <v>3038</v>
      </c>
      <c r="D887" s="2" t="s">
        <v>3039</v>
      </c>
      <c r="E887" s="2" t="s">
        <v>3094</v>
      </c>
      <c r="F887" s="2" t="s">
        <v>3095</v>
      </c>
      <c r="G887" s="2" t="str">
        <f>HYPERLINK("https://talan.bank.gov.ua/get-user-certificate/RV8DCnmhTRgd6kr8sGBt","Завантажити сертифікат")</f>
        <v>Завантажити сертифікат</v>
      </c>
    </row>
    <row r="888" spans="1:7" ht="28.8" x14ac:dyDescent="0.3">
      <c r="A888" s="2">
        <v>887</v>
      </c>
      <c r="B888" s="2" t="s">
        <v>3096</v>
      </c>
      <c r="C888" s="2" t="s">
        <v>3038</v>
      </c>
      <c r="D888" s="2" t="s">
        <v>3039</v>
      </c>
      <c r="E888" s="2" t="s">
        <v>3097</v>
      </c>
      <c r="F888" s="2" t="s">
        <v>3098</v>
      </c>
      <c r="G888" s="2" t="str">
        <f>HYPERLINK("https://talan.bank.gov.ua/get-user-certificate/RV8DC0Agr595o3ruoEZJ","Завантажити сертифікат")</f>
        <v>Завантажити сертифікат</v>
      </c>
    </row>
    <row r="889" spans="1:7" ht="28.8" x14ac:dyDescent="0.3">
      <c r="A889" s="2">
        <v>888</v>
      </c>
      <c r="B889" s="2" t="s">
        <v>3099</v>
      </c>
      <c r="C889" s="2" t="s">
        <v>3038</v>
      </c>
      <c r="D889" s="2" t="s">
        <v>3039</v>
      </c>
      <c r="E889" s="2" t="s">
        <v>3100</v>
      </c>
      <c r="F889" s="2" t="s">
        <v>3101</v>
      </c>
      <c r="G889" s="2" t="str">
        <f>HYPERLINK("https://talan.bank.gov.ua/get-user-certificate/RV8DCSjl-kN-BFfoymtS","Завантажити сертифікат")</f>
        <v>Завантажити сертифікат</v>
      </c>
    </row>
    <row r="890" spans="1:7" ht="28.8" x14ac:dyDescent="0.3">
      <c r="A890" s="2">
        <v>889</v>
      </c>
      <c r="B890" s="2" t="s">
        <v>3102</v>
      </c>
      <c r="C890" s="2" t="s">
        <v>3038</v>
      </c>
      <c r="D890" s="2" t="s">
        <v>3039</v>
      </c>
      <c r="E890" s="2" t="s">
        <v>3103</v>
      </c>
      <c r="F890" s="2" t="s">
        <v>3104</v>
      </c>
      <c r="G890" s="2" t="str">
        <f>HYPERLINK("https://talan.bank.gov.ua/get-user-certificate/RV8DCFj1bQcoKrygbLqW","Завантажити сертифікат")</f>
        <v>Завантажити сертифікат</v>
      </c>
    </row>
    <row r="891" spans="1:7" ht="28.8" x14ac:dyDescent="0.3">
      <c r="A891" s="2">
        <v>890</v>
      </c>
      <c r="B891" s="2" t="s">
        <v>3105</v>
      </c>
      <c r="C891" s="2" t="s">
        <v>3038</v>
      </c>
      <c r="D891" s="2" t="s">
        <v>3039</v>
      </c>
      <c r="E891" s="2" t="s">
        <v>3106</v>
      </c>
      <c r="F891" s="2" t="s">
        <v>3107</v>
      </c>
      <c r="G891" s="2" t="str">
        <f>HYPERLINK("https://talan.bank.gov.ua/get-user-certificate/RV8DChVmxgGe1XkgWEX2","Завантажити сертифікат")</f>
        <v>Завантажити сертифікат</v>
      </c>
    </row>
    <row r="892" spans="1:7" ht="28.8" x14ac:dyDescent="0.3">
      <c r="A892" s="2">
        <v>891</v>
      </c>
      <c r="B892" s="2" t="s">
        <v>3108</v>
      </c>
      <c r="C892" s="2" t="s">
        <v>3109</v>
      </c>
      <c r="D892" s="2" t="s">
        <v>3110</v>
      </c>
      <c r="E892" s="2" t="s">
        <v>3111</v>
      </c>
      <c r="F892" s="2" t="s">
        <v>3112</v>
      </c>
      <c r="G892" s="2" t="str">
        <f>HYPERLINK("https://talan.bank.gov.ua/get-user-certificate/RV8DCm6j6A_5P_c-EVmS","Завантажити сертифікат")</f>
        <v>Завантажити сертифікат</v>
      </c>
    </row>
    <row r="893" spans="1:7" x14ac:dyDescent="0.3">
      <c r="A893" s="2">
        <v>892</v>
      </c>
      <c r="B893" s="2" t="s">
        <v>3113</v>
      </c>
      <c r="C893" s="2" t="s">
        <v>3109</v>
      </c>
      <c r="D893" s="2" t="s">
        <v>3110</v>
      </c>
      <c r="E893" s="2" t="s">
        <v>3114</v>
      </c>
      <c r="F893" s="2" t="s">
        <v>3115</v>
      </c>
      <c r="G893" s="2" t="str">
        <f>HYPERLINK("https://talan.bank.gov.ua/get-user-certificate/RV8DCF8XDFUo1tgYfXsq","Завантажити сертифікат")</f>
        <v>Завантажити сертифікат</v>
      </c>
    </row>
    <row r="894" spans="1:7" ht="28.8" x14ac:dyDescent="0.3">
      <c r="A894" s="2">
        <v>893</v>
      </c>
      <c r="B894" s="2" t="s">
        <v>3116</v>
      </c>
      <c r="C894" s="2" t="s">
        <v>3109</v>
      </c>
      <c r="D894" s="2" t="s">
        <v>3110</v>
      </c>
      <c r="E894" s="2" t="s">
        <v>3117</v>
      </c>
      <c r="F894" s="2" t="s">
        <v>3118</v>
      </c>
      <c r="G894" s="2" t="str">
        <f>HYPERLINK("https://talan.bank.gov.ua/get-user-certificate/RV8DCw2zQInIwFC1uWMF","Завантажити сертифікат")</f>
        <v>Завантажити сертифікат</v>
      </c>
    </row>
    <row r="895" spans="1:7" x14ac:dyDescent="0.3">
      <c r="A895" s="2">
        <v>894</v>
      </c>
      <c r="B895" s="2" t="s">
        <v>3119</v>
      </c>
      <c r="C895" s="2" t="s">
        <v>3109</v>
      </c>
      <c r="D895" s="2" t="s">
        <v>3110</v>
      </c>
      <c r="E895" s="2" t="s">
        <v>3120</v>
      </c>
      <c r="F895" s="2" t="s">
        <v>3121</v>
      </c>
      <c r="G895" s="2" t="str">
        <f>HYPERLINK("https://talan.bank.gov.ua/get-user-certificate/RV8DC0QweV6bI43__qnT","Завантажити сертифікат")</f>
        <v>Завантажити сертифікат</v>
      </c>
    </row>
    <row r="896" spans="1:7" ht="28.8" x14ac:dyDescent="0.3">
      <c r="A896" s="2">
        <v>895</v>
      </c>
      <c r="B896" s="2" t="s">
        <v>3122</v>
      </c>
      <c r="C896" s="2" t="s">
        <v>3109</v>
      </c>
      <c r="D896" s="2" t="s">
        <v>3110</v>
      </c>
      <c r="E896" s="2" t="s">
        <v>3123</v>
      </c>
      <c r="F896" s="2" t="s">
        <v>3124</v>
      </c>
      <c r="G896" s="2" t="str">
        <f>HYPERLINK("https://talan.bank.gov.ua/get-user-certificate/RV8DCk1USB9wQMyKoAzW","Завантажити сертифікат")</f>
        <v>Завантажити сертифікат</v>
      </c>
    </row>
    <row r="897" spans="1:7" x14ac:dyDescent="0.3">
      <c r="A897" s="2">
        <v>896</v>
      </c>
      <c r="B897" s="2" t="s">
        <v>3125</v>
      </c>
      <c r="C897" s="2" t="s">
        <v>3109</v>
      </c>
      <c r="D897" s="2" t="s">
        <v>3110</v>
      </c>
      <c r="E897" s="2" t="s">
        <v>3126</v>
      </c>
      <c r="F897" s="2" t="s">
        <v>3127</v>
      </c>
      <c r="G897" s="2" t="str">
        <f>HYPERLINK("https://talan.bank.gov.ua/get-user-certificate/RV8DCMe9jVrC_EuVRsF2","Завантажити сертифікат")</f>
        <v>Завантажити сертифікат</v>
      </c>
    </row>
    <row r="898" spans="1:7" x14ac:dyDescent="0.3">
      <c r="A898" s="2">
        <v>897</v>
      </c>
      <c r="B898" s="2" t="s">
        <v>3128</v>
      </c>
      <c r="C898" s="2" t="s">
        <v>3109</v>
      </c>
      <c r="D898" s="2" t="s">
        <v>3110</v>
      </c>
      <c r="E898" s="2" t="s">
        <v>3129</v>
      </c>
      <c r="F898" s="2" t="s">
        <v>3130</v>
      </c>
      <c r="G898" s="2" t="str">
        <f>HYPERLINK("https://talan.bank.gov.ua/get-user-certificate/RV8DCNKSwqmqrtLHngtg","Завантажити сертифікат")</f>
        <v>Завантажити сертифікат</v>
      </c>
    </row>
    <row r="899" spans="1:7" ht="28.8" x14ac:dyDescent="0.3">
      <c r="A899" s="2">
        <v>898</v>
      </c>
      <c r="B899" s="2" t="s">
        <v>3131</v>
      </c>
      <c r="C899" s="2" t="s">
        <v>3109</v>
      </c>
      <c r="D899" s="2" t="s">
        <v>3110</v>
      </c>
      <c r="E899" s="2" t="s">
        <v>3132</v>
      </c>
      <c r="F899" s="2" t="s">
        <v>3133</v>
      </c>
      <c r="G899" s="2" t="str">
        <f>HYPERLINK("https://talan.bank.gov.ua/get-user-certificate/RV8DCmwDQk8Lo0P-jQSq","Завантажити сертифікат")</f>
        <v>Завантажити сертифікат</v>
      </c>
    </row>
    <row r="900" spans="1:7" x14ac:dyDescent="0.3">
      <c r="A900" s="2">
        <v>899</v>
      </c>
      <c r="B900" s="2" t="s">
        <v>3134</v>
      </c>
      <c r="C900" s="2" t="s">
        <v>3109</v>
      </c>
      <c r="D900" s="2" t="s">
        <v>3110</v>
      </c>
      <c r="E900" s="2" t="s">
        <v>3135</v>
      </c>
      <c r="F900" s="2" t="s">
        <v>3136</v>
      </c>
      <c r="G900" s="2" t="str">
        <f>HYPERLINK("https://talan.bank.gov.ua/get-user-certificate/RV8DCvDacQYhqsoIVINi","Завантажити сертифікат")</f>
        <v>Завантажити сертифікат</v>
      </c>
    </row>
    <row r="901" spans="1:7" x14ac:dyDescent="0.3">
      <c r="A901" s="2">
        <v>900</v>
      </c>
      <c r="B901" s="2" t="s">
        <v>3137</v>
      </c>
      <c r="C901" s="2" t="s">
        <v>3109</v>
      </c>
      <c r="D901" s="2" t="s">
        <v>3110</v>
      </c>
      <c r="E901" s="2" t="s">
        <v>3138</v>
      </c>
      <c r="F901" s="2" t="s">
        <v>3139</v>
      </c>
      <c r="G901" s="2" t="str">
        <f>HYPERLINK("https://talan.bank.gov.ua/get-user-certificate/RV8DC6Gtx9oqtSgkeemL","Завантажити сертифікат")</f>
        <v>Завантажити сертифікат</v>
      </c>
    </row>
    <row r="902" spans="1:7" x14ac:dyDescent="0.3">
      <c r="A902" s="2">
        <v>901</v>
      </c>
      <c r="B902" s="2" t="s">
        <v>3140</v>
      </c>
      <c r="C902" s="2" t="s">
        <v>3109</v>
      </c>
      <c r="D902" s="2" t="s">
        <v>3110</v>
      </c>
      <c r="E902" s="2" t="s">
        <v>3141</v>
      </c>
      <c r="F902" s="2" t="s">
        <v>3142</v>
      </c>
      <c r="G902" s="2" t="str">
        <f>HYPERLINK("https://talan.bank.gov.ua/get-user-certificate/RV8DCxJlwXx0xiOErJ0n","Завантажити сертифікат")</f>
        <v>Завантажити сертифікат</v>
      </c>
    </row>
    <row r="903" spans="1:7" ht="28.8" x14ac:dyDescent="0.3">
      <c r="A903" s="2">
        <v>902</v>
      </c>
      <c r="B903" s="2" t="s">
        <v>3143</v>
      </c>
      <c r="C903" s="2" t="s">
        <v>3144</v>
      </c>
      <c r="D903" s="2" t="s">
        <v>3145</v>
      </c>
      <c r="E903" s="2" t="s">
        <v>3146</v>
      </c>
      <c r="F903" s="2" t="s">
        <v>3147</v>
      </c>
      <c r="G903" s="2" t="str">
        <f>HYPERLINK("https://talan.bank.gov.ua/get-user-certificate/RV8DCU0K6_9Ag8wtZRnl","Завантажити сертифікат")</f>
        <v>Завантажити сертифікат</v>
      </c>
    </row>
    <row r="904" spans="1:7" ht="28.8" x14ac:dyDescent="0.3">
      <c r="A904" s="2">
        <v>903</v>
      </c>
      <c r="B904" s="2" t="s">
        <v>3148</v>
      </c>
      <c r="C904" s="2" t="s">
        <v>3149</v>
      </c>
      <c r="D904" s="2" t="s">
        <v>3145</v>
      </c>
      <c r="E904" s="2" t="s">
        <v>3150</v>
      </c>
      <c r="F904" s="2" t="s">
        <v>3151</v>
      </c>
      <c r="G904" s="2" t="str">
        <f>HYPERLINK("https://talan.bank.gov.ua/get-user-certificate/RV8DC4PCZp7qFRG5WWic","Завантажити сертифікат")</f>
        <v>Завантажити сертифікат</v>
      </c>
    </row>
    <row r="905" spans="1:7" x14ac:dyDescent="0.3">
      <c r="A905" s="2">
        <v>904</v>
      </c>
      <c r="B905" s="2" t="s">
        <v>3152</v>
      </c>
      <c r="C905" s="2" t="s">
        <v>3149</v>
      </c>
      <c r="D905" s="2" t="s">
        <v>3145</v>
      </c>
      <c r="E905" s="2" t="s">
        <v>3153</v>
      </c>
      <c r="F905" s="2" t="s">
        <v>3154</v>
      </c>
      <c r="G905" s="2" t="str">
        <f>HYPERLINK("https://talan.bank.gov.ua/get-user-certificate/RV8DC2ii9HFMLzDR8thO","Завантажити сертифікат")</f>
        <v>Завантажити сертифікат</v>
      </c>
    </row>
    <row r="906" spans="1:7" x14ac:dyDescent="0.3">
      <c r="A906" s="2">
        <v>905</v>
      </c>
      <c r="B906" s="2" t="s">
        <v>3155</v>
      </c>
      <c r="C906" s="2" t="s">
        <v>3149</v>
      </c>
      <c r="D906" s="2" t="s">
        <v>3145</v>
      </c>
      <c r="E906" s="2" t="s">
        <v>3156</v>
      </c>
      <c r="F906" s="2" t="s">
        <v>3157</v>
      </c>
      <c r="G906" s="2" t="str">
        <f>HYPERLINK("https://talan.bank.gov.ua/get-user-certificate/RV8DCWnbbm5xcLaPR8a9","Завантажити сертифікат")</f>
        <v>Завантажити сертифікат</v>
      </c>
    </row>
    <row r="907" spans="1:7" x14ac:dyDescent="0.3">
      <c r="A907" s="2">
        <v>906</v>
      </c>
      <c r="B907" s="2" t="s">
        <v>3158</v>
      </c>
      <c r="C907" s="2" t="s">
        <v>3149</v>
      </c>
      <c r="D907" s="2" t="s">
        <v>3145</v>
      </c>
      <c r="E907" s="2" t="s">
        <v>3159</v>
      </c>
      <c r="F907" s="2" t="s">
        <v>3160</v>
      </c>
      <c r="G907" s="2" t="str">
        <f>HYPERLINK("https://talan.bank.gov.ua/get-user-certificate/RV8DC8EpFL2_LdGojjti","Завантажити сертифікат")</f>
        <v>Завантажити сертифікат</v>
      </c>
    </row>
    <row r="908" spans="1:7" ht="28.8" x14ac:dyDescent="0.3">
      <c r="A908" s="2">
        <v>907</v>
      </c>
      <c r="B908" s="2" t="s">
        <v>3161</v>
      </c>
      <c r="C908" s="2" t="s">
        <v>3162</v>
      </c>
      <c r="D908" s="2" t="s">
        <v>3163</v>
      </c>
      <c r="E908" s="2" t="s">
        <v>3164</v>
      </c>
      <c r="F908" s="2" t="s">
        <v>3165</v>
      </c>
      <c r="G908" s="2" t="str">
        <f>HYPERLINK("https://talan.bank.gov.ua/get-user-certificate/RV8DCRpiOJh7ZAyMT6Vh","Завантажити сертифікат")</f>
        <v>Завантажити сертифікат</v>
      </c>
    </row>
    <row r="909" spans="1:7" ht="28.8" x14ac:dyDescent="0.3">
      <c r="A909" s="2">
        <v>908</v>
      </c>
      <c r="B909" s="2" t="s">
        <v>3166</v>
      </c>
      <c r="C909" s="2" t="s">
        <v>3162</v>
      </c>
      <c r="D909" s="2" t="s">
        <v>3163</v>
      </c>
      <c r="E909" s="2" t="s">
        <v>3167</v>
      </c>
      <c r="F909" s="2" t="s">
        <v>3168</v>
      </c>
      <c r="G909" s="2" t="str">
        <f>HYPERLINK("https://talan.bank.gov.ua/get-user-certificate/RV8DCgEE9mzdWTKGIX9H","Завантажити сертифікат")</f>
        <v>Завантажити сертифікат</v>
      </c>
    </row>
    <row r="910" spans="1:7" ht="28.8" x14ac:dyDescent="0.3">
      <c r="A910" s="2">
        <v>909</v>
      </c>
      <c r="B910" s="4" t="s">
        <v>3169</v>
      </c>
      <c r="C910" s="4" t="s">
        <v>3162</v>
      </c>
      <c r="D910" s="4" t="s">
        <v>3163</v>
      </c>
      <c r="E910" s="4" t="s">
        <v>3170</v>
      </c>
      <c r="F910" s="4" t="s">
        <v>5766</v>
      </c>
      <c r="G910" s="4" t="str">
        <f>HYPERLINK("https://talan.bank.gov.ua/get-user-certificate/NcfjevFylSURPCLxagfa","Завантажити сертифікат")</f>
        <v>Завантажити сертифікат</v>
      </c>
    </row>
    <row r="911" spans="1:7" x14ac:dyDescent="0.3">
      <c r="A911" s="2">
        <v>910</v>
      </c>
      <c r="B911" s="2" t="s">
        <v>3171</v>
      </c>
      <c r="C911" s="2" t="s">
        <v>3162</v>
      </c>
      <c r="D911" s="2" t="s">
        <v>3163</v>
      </c>
      <c r="E911" s="2" t="s">
        <v>3172</v>
      </c>
      <c r="F911" s="2" t="s">
        <v>3173</v>
      </c>
      <c r="G911" s="2" t="str">
        <f>HYPERLINK("https://talan.bank.gov.ua/get-user-certificate/RV8DC0BGr1egO5cMMzuK","Завантажити сертифікат")</f>
        <v>Завантажити сертифікат</v>
      </c>
    </row>
    <row r="912" spans="1:7" ht="28.8" x14ac:dyDescent="0.3">
      <c r="A912" s="2">
        <v>911</v>
      </c>
      <c r="B912" s="4" t="s">
        <v>3174</v>
      </c>
      <c r="C912" s="4" t="s">
        <v>3162</v>
      </c>
      <c r="D912" s="4" t="s">
        <v>3163</v>
      </c>
      <c r="E912" s="4" t="s">
        <v>3175</v>
      </c>
      <c r="F912" s="4" t="s">
        <v>5767</v>
      </c>
      <c r="G912" s="4" t="str">
        <f>HYPERLINK("https://talan.bank.gov.ua/get-user-certificate/NcfjeWvbRxL5Z17XrPmI","Завантажити сертифікат")</f>
        <v>Завантажити сертифікат</v>
      </c>
    </row>
    <row r="913" spans="1:7" x14ac:dyDescent="0.3">
      <c r="A913" s="2">
        <v>912</v>
      </c>
      <c r="B913" s="2" t="s">
        <v>3176</v>
      </c>
      <c r="C913" s="2" t="s">
        <v>3162</v>
      </c>
      <c r="D913" s="2" t="s">
        <v>3163</v>
      </c>
      <c r="E913" s="2" t="s">
        <v>3177</v>
      </c>
      <c r="F913" s="2" t="s">
        <v>3178</v>
      </c>
      <c r="G913" s="2" t="str">
        <f>HYPERLINK("https://talan.bank.gov.ua/get-user-certificate/RV8DCW4s2Pv_H7VmaEMz","Завантажити сертифікат")</f>
        <v>Завантажити сертифікат</v>
      </c>
    </row>
    <row r="914" spans="1:7" ht="28.8" x14ac:dyDescent="0.3">
      <c r="A914" s="2">
        <v>913</v>
      </c>
      <c r="B914" s="2" t="s">
        <v>3179</v>
      </c>
      <c r="C914" s="2" t="s">
        <v>3162</v>
      </c>
      <c r="D914" s="2" t="s">
        <v>3163</v>
      </c>
      <c r="E914" s="2" t="s">
        <v>3180</v>
      </c>
      <c r="F914" s="2" t="s">
        <v>3181</v>
      </c>
      <c r="G914" s="2" t="str">
        <f>HYPERLINK("https://talan.bank.gov.ua/get-user-certificate/RV8DCNOKHhazEssK3P5F","Завантажити сертифікат")</f>
        <v>Завантажити сертифікат</v>
      </c>
    </row>
    <row r="915" spans="1:7" x14ac:dyDescent="0.3">
      <c r="A915" s="2">
        <v>914</v>
      </c>
      <c r="B915" s="2" t="s">
        <v>3182</v>
      </c>
      <c r="C915" s="2" t="s">
        <v>3162</v>
      </c>
      <c r="D915" s="2" t="s">
        <v>3163</v>
      </c>
      <c r="E915" s="2" t="s">
        <v>3183</v>
      </c>
      <c r="F915" s="2" t="s">
        <v>3184</v>
      </c>
      <c r="G915" s="2" t="str">
        <f>HYPERLINK("https://talan.bank.gov.ua/get-user-certificate/RV8DCEvaLAfLgYw4W6Dl","Завантажити сертифікат")</f>
        <v>Завантажити сертифікат</v>
      </c>
    </row>
    <row r="916" spans="1:7" x14ac:dyDescent="0.3">
      <c r="A916" s="2">
        <v>915</v>
      </c>
      <c r="B916" s="2" t="s">
        <v>3185</v>
      </c>
      <c r="C916" s="2" t="s">
        <v>3162</v>
      </c>
      <c r="D916" s="2" t="s">
        <v>3163</v>
      </c>
      <c r="E916" s="2" t="s">
        <v>3186</v>
      </c>
      <c r="F916" s="2" t="s">
        <v>3187</v>
      </c>
      <c r="G916" s="2" t="str">
        <f>HYPERLINK("https://talan.bank.gov.ua/get-user-certificate/RV8DCDdZi2lcwfHoL_kx","Завантажити сертифікат")</f>
        <v>Завантажити сертифікат</v>
      </c>
    </row>
    <row r="917" spans="1:7" x14ac:dyDescent="0.3">
      <c r="A917" s="2">
        <v>916</v>
      </c>
      <c r="B917" s="2" t="s">
        <v>3188</v>
      </c>
      <c r="C917" s="2" t="s">
        <v>3162</v>
      </c>
      <c r="D917" s="2" t="s">
        <v>3163</v>
      </c>
      <c r="E917" s="2" t="s">
        <v>3189</v>
      </c>
      <c r="F917" s="2" t="s">
        <v>3190</v>
      </c>
      <c r="G917" s="2" t="str">
        <f>HYPERLINK("https://talan.bank.gov.ua/get-user-certificate/RV8DCaViOR-hn0BXQ6Hs","Завантажити сертифікат")</f>
        <v>Завантажити сертифікат</v>
      </c>
    </row>
    <row r="918" spans="1:7" x14ac:dyDescent="0.3">
      <c r="A918" s="2">
        <v>917</v>
      </c>
      <c r="B918" s="2" t="s">
        <v>3191</v>
      </c>
      <c r="C918" s="2" t="s">
        <v>3162</v>
      </c>
      <c r="D918" s="2" t="s">
        <v>3163</v>
      </c>
      <c r="E918" s="2" t="s">
        <v>3192</v>
      </c>
      <c r="F918" s="2" t="s">
        <v>3193</v>
      </c>
      <c r="G918" s="2" t="str">
        <f>HYPERLINK("https://talan.bank.gov.ua/get-user-certificate/RV8DCOAUhLaktrZ9VqUA","Завантажити сертифікат")</f>
        <v>Завантажити сертифікат</v>
      </c>
    </row>
    <row r="919" spans="1:7" ht="28.8" x14ac:dyDescent="0.3">
      <c r="A919" s="2">
        <v>918</v>
      </c>
      <c r="B919" s="2" t="s">
        <v>3194</v>
      </c>
      <c r="C919" s="2" t="s">
        <v>3162</v>
      </c>
      <c r="D919" s="2" t="s">
        <v>3163</v>
      </c>
      <c r="E919" s="2" t="s">
        <v>3195</v>
      </c>
      <c r="F919" s="2" t="s">
        <v>3196</v>
      </c>
      <c r="G919" s="2" t="str">
        <f>HYPERLINK("https://talan.bank.gov.ua/get-user-certificate/RV8DCi0vcFgH4yMap2VM","Завантажити сертифікат")</f>
        <v>Завантажити сертифікат</v>
      </c>
    </row>
    <row r="920" spans="1:7" ht="28.8" x14ac:dyDescent="0.3">
      <c r="A920" s="2">
        <v>919</v>
      </c>
      <c r="B920" s="2" t="s">
        <v>3197</v>
      </c>
      <c r="C920" s="2" t="s">
        <v>3162</v>
      </c>
      <c r="D920" s="2" t="s">
        <v>3163</v>
      </c>
      <c r="E920" s="2" t="s">
        <v>3198</v>
      </c>
      <c r="F920" s="2" t="s">
        <v>3199</v>
      </c>
      <c r="G920" s="2" t="str">
        <f>HYPERLINK("https://talan.bank.gov.ua/get-user-certificate/RV8DC_XUd4ilRQtXNPht","Завантажити сертифікат")</f>
        <v>Завантажити сертифікат</v>
      </c>
    </row>
    <row r="921" spans="1:7" x14ac:dyDescent="0.3">
      <c r="A921" s="2">
        <v>920</v>
      </c>
      <c r="B921" s="2" t="s">
        <v>3200</v>
      </c>
      <c r="C921" s="2" t="s">
        <v>3162</v>
      </c>
      <c r="D921" s="2" t="s">
        <v>3163</v>
      </c>
      <c r="E921" s="2" t="s">
        <v>3201</v>
      </c>
      <c r="F921" s="2" t="s">
        <v>3202</v>
      </c>
      <c r="G921" s="2" t="str">
        <f>HYPERLINK("https://talan.bank.gov.ua/get-user-certificate/RV8DCEcaQ9fAJdLhbqmq","Завантажити сертифікат")</f>
        <v>Завантажити сертифікат</v>
      </c>
    </row>
    <row r="922" spans="1:7" x14ac:dyDescent="0.3">
      <c r="A922" s="2">
        <v>921</v>
      </c>
      <c r="B922" s="2" t="s">
        <v>3203</v>
      </c>
      <c r="C922" s="2" t="s">
        <v>3162</v>
      </c>
      <c r="D922" s="2" t="s">
        <v>3163</v>
      </c>
      <c r="E922" s="2" t="s">
        <v>3204</v>
      </c>
      <c r="F922" s="2" t="s">
        <v>3205</v>
      </c>
      <c r="G922" s="2" t="str">
        <f>HYPERLINK("https://talan.bank.gov.ua/get-user-certificate/RV8DCCDhnkf9KhzLdSZw","Завантажити сертифікат")</f>
        <v>Завантажити сертифікат</v>
      </c>
    </row>
    <row r="923" spans="1:7" x14ac:dyDescent="0.3">
      <c r="A923" s="2">
        <v>922</v>
      </c>
      <c r="B923" s="2" t="s">
        <v>3206</v>
      </c>
      <c r="C923" s="2" t="s">
        <v>3162</v>
      </c>
      <c r="D923" s="2" t="s">
        <v>3163</v>
      </c>
      <c r="E923" s="2" t="s">
        <v>3207</v>
      </c>
      <c r="F923" s="2" t="s">
        <v>3208</v>
      </c>
      <c r="G923" s="2" t="str">
        <f>HYPERLINK("https://talan.bank.gov.ua/get-user-certificate/RV8DCafhdJvRgYn8vkXh","Завантажити сертифікат")</f>
        <v>Завантажити сертифікат</v>
      </c>
    </row>
    <row r="924" spans="1:7" x14ac:dyDescent="0.3">
      <c r="A924" s="2">
        <v>923</v>
      </c>
      <c r="B924" s="2" t="s">
        <v>3209</v>
      </c>
      <c r="C924" s="2" t="s">
        <v>3162</v>
      </c>
      <c r="D924" s="2" t="s">
        <v>3163</v>
      </c>
      <c r="E924" s="2" t="s">
        <v>3210</v>
      </c>
      <c r="F924" s="2" t="s">
        <v>3211</v>
      </c>
      <c r="G924" s="2" t="str">
        <f>HYPERLINK("https://talan.bank.gov.ua/get-user-certificate/RV8DCctzEKpvenQaglGt","Завантажити сертифікат")</f>
        <v>Завантажити сертифікат</v>
      </c>
    </row>
    <row r="925" spans="1:7" x14ac:dyDescent="0.3">
      <c r="A925" s="2">
        <v>924</v>
      </c>
      <c r="B925" s="2" t="s">
        <v>3212</v>
      </c>
      <c r="C925" s="2" t="s">
        <v>3162</v>
      </c>
      <c r="D925" s="2" t="s">
        <v>3163</v>
      </c>
      <c r="E925" s="2" t="s">
        <v>3213</v>
      </c>
      <c r="F925" s="2" t="s">
        <v>3214</v>
      </c>
      <c r="G925" s="2" t="str">
        <f>HYPERLINK("https://talan.bank.gov.ua/get-user-certificate/RV8DCCiKVSb5IxF6zqq0","Завантажити сертифікат")</f>
        <v>Завантажити сертифікат</v>
      </c>
    </row>
    <row r="926" spans="1:7" ht="43.2" x14ac:dyDescent="0.3">
      <c r="A926" s="2">
        <v>925</v>
      </c>
      <c r="B926" s="2" t="s">
        <v>3215</v>
      </c>
      <c r="C926" s="2" t="s">
        <v>3216</v>
      </c>
      <c r="D926" s="2" t="s">
        <v>3217</v>
      </c>
      <c r="E926" s="2" t="s">
        <v>3218</v>
      </c>
      <c r="F926" s="2" t="s">
        <v>3219</v>
      </c>
      <c r="G926" s="2" t="str">
        <f>HYPERLINK("https://talan.bank.gov.ua/get-user-certificate/RV8DCgtqCUy_rlbdBb84","Завантажити сертифікат")</f>
        <v>Завантажити сертифікат</v>
      </c>
    </row>
    <row r="927" spans="1:7" x14ac:dyDescent="0.3">
      <c r="A927" s="2">
        <v>926</v>
      </c>
      <c r="B927" s="2" t="s">
        <v>3220</v>
      </c>
      <c r="C927" s="2" t="s">
        <v>3221</v>
      </c>
      <c r="D927" s="2" t="s">
        <v>3222</v>
      </c>
      <c r="E927" s="2" t="s">
        <v>3223</v>
      </c>
      <c r="F927" s="2" t="s">
        <v>3224</v>
      </c>
      <c r="G927" s="2" t="str">
        <f>HYPERLINK("https://talan.bank.gov.ua/get-user-certificate/RV8DCYS3rYC3AMsniMrt","Завантажити сертифікат")</f>
        <v>Завантажити сертифікат</v>
      </c>
    </row>
    <row r="928" spans="1:7" ht="28.8" x14ac:dyDescent="0.3">
      <c r="A928" s="2">
        <v>927</v>
      </c>
      <c r="B928" s="2" t="s">
        <v>3225</v>
      </c>
      <c r="C928" s="2" t="s">
        <v>3226</v>
      </c>
      <c r="D928" s="2" t="s">
        <v>3222</v>
      </c>
      <c r="E928" s="2" t="s">
        <v>3227</v>
      </c>
      <c r="F928" s="2" t="s">
        <v>3228</v>
      </c>
      <c r="G928" s="2" t="str">
        <f>HYPERLINK("https://talan.bank.gov.ua/get-user-certificate/RV8DCyhlXnVo8VittJ-L","Завантажити сертифікат")</f>
        <v>Завантажити сертифікат</v>
      </c>
    </row>
    <row r="929" spans="1:7" ht="28.8" x14ac:dyDescent="0.3">
      <c r="A929" s="2">
        <v>928</v>
      </c>
      <c r="B929" s="2" t="s">
        <v>3229</v>
      </c>
      <c r="C929" s="2" t="s">
        <v>3230</v>
      </c>
      <c r="D929" s="2" t="s">
        <v>3231</v>
      </c>
      <c r="E929" s="2" t="s">
        <v>3232</v>
      </c>
      <c r="F929" s="2" t="s">
        <v>3233</v>
      </c>
      <c r="G929" s="2" t="str">
        <f>HYPERLINK("https://talan.bank.gov.ua/get-user-certificate/RV8DCaO-N3sJewG3drM_","Завантажити сертифікат")</f>
        <v>Завантажити сертифікат</v>
      </c>
    </row>
    <row r="930" spans="1:7" ht="28.8" x14ac:dyDescent="0.3">
      <c r="A930" s="2">
        <v>929</v>
      </c>
      <c r="B930" s="2" t="s">
        <v>3234</v>
      </c>
      <c r="C930" s="2" t="s">
        <v>3235</v>
      </c>
      <c r="D930" s="2" t="s">
        <v>3231</v>
      </c>
      <c r="E930" s="2" t="s">
        <v>3236</v>
      </c>
      <c r="F930" s="2" t="s">
        <v>3237</v>
      </c>
      <c r="G930" s="2" t="str">
        <f>HYPERLINK("https://talan.bank.gov.ua/get-user-certificate/RV8DC96DlyhiCcaaoEwo","Завантажити сертифікат")</f>
        <v>Завантажити сертифікат</v>
      </c>
    </row>
    <row r="931" spans="1:7" x14ac:dyDescent="0.3">
      <c r="A931" s="2">
        <v>930</v>
      </c>
      <c r="B931" s="2" t="s">
        <v>3238</v>
      </c>
      <c r="C931" s="2" t="s">
        <v>3235</v>
      </c>
      <c r="D931" s="2" t="s">
        <v>3231</v>
      </c>
      <c r="E931" s="2" t="s">
        <v>3239</v>
      </c>
      <c r="F931" s="2" t="s">
        <v>3240</v>
      </c>
      <c r="G931" s="2" t="str">
        <f>HYPERLINK("https://talan.bank.gov.ua/get-user-certificate/RV8DCKRIzq702obhO8LX","Завантажити сертифікат")</f>
        <v>Завантажити сертифікат</v>
      </c>
    </row>
    <row r="932" spans="1:7" x14ac:dyDescent="0.3">
      <c r="A932" s="2">
        <v>931</v>
      </c>
      <c r="B932" s="2" t="s">
        <v>3241</v>
      </c>
      <c r="C932" s="2" t="s">
        <v>3242</v>
      </c>
      <c r="D932" s="2" t="s">
        <v>3243</v>
      </c>
      <c r="E932" s="2" t="s">
        <v>3244</v>
      </c>
      <c r="F932" s="2" t="s">
        <v>3245</v>
      </c>
      <c r="G932" s="2" t="str">
        <f>HYPERLINK("https://talan.bank.gov.ua/get-user-certificate/RV8DC6u-_ZFu0jYXbz-4","Завантажити сертифікат")</f>
        <v>Завантажити сертифікат</v>
      </c>
    </row>
    <row r="933" spans="1:7" x14ac:dyDescent="0.3">
      <c r="A933" s="2">
        <v>932</v>
      </c>
      <c r="B933" s="2" t="s">
        <v>3246</v>
      </c>
      <c r="C933" s="2" t="s">
        <v>3242</v>
      </c>
      <c r="D933" s="2" t="s">
        <v>3243</v>
      </c>
      <c r="E933" s="2" t="s">
        <v>3247</v>
      </c>
      <c r="F933" s="2" t="s">
        <v>3248</v>
      </c>
      <c r="G933" s="2" t="str">
        <f>HYPERLINK("https://talan.bank.gov.ua/get-user-certificate/RV8DC2RN-fWGDhTHKXfw","Завантажити сертифікат")</f>
        <v>Завантажити сертифікат</v>
      </c>
    </row>
    <row r="934" spans="1:7" ht="28.8" x14ac:dyDescent="0.3">
      <c r="A934" s="2">
        <v>933</v>
      </c>
      <c r="B934" s="2" t="s">
        <v>3249</v>
      </c>
      <c r="C934" s="2" t="s">
        <v>3242</v>
      </c>
      <c r="D934" s="2" t="s">
        <v>3243</v>
      </c>
      <c r="E934" s="2" t="s">
        <v>3250</v>
      </c>
      <c r="F934" s="2" t="s">
        <v>3251</v>
      </c>
      <c r="G934" s="2" t="str">
        <f>HYPERLINK("https://talan.bank.gov.ua/get-user-certificate/RV8DCKM5lpep8UCzMslY","Завантажити сертифікат")</f>
        <v>Завантажити сертифікат</v>
      </c>
    </row>
    <row r="935" spans="1:7" x14ac:dyDescent="0.3">
      <c r="A935" s="2">
        <v>934</v>
      </c>
      <c r="B935" s="2" t="s">
        <v>3252</v>
      </c>
      <c r="C935" s="2" t="s">
        <v>3253</v>
      </c>
      <c r="D935" s="2" t="s">
        <v>3254</v>
      </c>
      <c r="E935" s="2" t="s">
        <v>3255</v>
      </c>
      <c r="F935" s="2" t="s">
        <v>3256</v>
      </c>
      <c r="G935" s="2" t="str">
        <f>HYPERLINK("https://talan.bank.gov.ua/get-user-certificate/RV8DCfp8PCMqmjk0fgA_","Завантажити сертифікат")</f>
        <v>Завантажити сертифікат</v>
      </c>
    </row>
    <row r="936" spans="1:7" ht="28.8" x14ac:dyDescent="0.3">
      <c r="A936" s="2">
        <v>935</v>
      </c>
      <c r="B936" s="2" t="s">
        <v>3257</v>
      </c>
      <c r="C936" s="2" t="s">
        <v>3258</v>
      </c>
      <c r="D936" s="2" t="s">
        <v>3259</v>
      </c>
      <c r="E936" s="2" t="s">
        <v>3260</v>
      </c>
      <c r="F936" s="2" t="s">
        <v>3261</v>
      </c>
      <c r="G936" s="2" t="str">
        <f>HYPERLINK("https://talan.bank.gov.ua/get-user-certificate/RV8DCNDZuAGG8gWxfhej","Завантажити сертифікат")</f>
        <v>Завантажити сертифікат</v>
      </c>
    </row>
    <row r="937" spans="1:7" ht="28.8" x14ac:dyDescent="0.3">
      <c r="A937" s="2">
        <v>936</v>
      </c>
      <c r="B937" s="2" t="s">
        <v>3262</v>
      </c>
      <c r="C937" s="2" t="s">
        <v>3263</v>
      </c>
      <c r="D937" s="2" t="s">
        <v>3264</v>
      </c>
      <c r="E937" s="2" t="s">
        <v>3265</v>
      </c>
      <c r="F937" s="2" t="s">
        <v>3266</v>
      </c>
      <c r="G937" s="2" t="str">
        <f>HYPERLINK("https://talan.bank.gov.ua/get-user-certificate/RV8DC0RwX3aHtg7FXbqS","Завантажити сертифікат")</f>
        <v>Завантажити сертифікат</v>
      </c>
    </row>
    <row r="938" spans="1:7" ht="28.8" x14ac:dyDescent="0.3">
      <c r="A938" s="2">
        <v>937</v>
      </c>
      <c r="B938" s="2" t="s">
        <v>3267</v>
      </c>
      <c r="C938" s="2" t="s">
        <v>3263</v>
      </c>
      <c r="D938" s="2" t="s">
        <v>3264</v>
      </c>
      <c r="E938" s="2" t="s">
        <v>3268</v>
      </c>
      <c r="F938" s="2" t="s">
        <v>3269</v>
      </c>
      <c r="G938" s="2" t="str">
        <f>HYPERLINK("https://talan.bank.gov.ua/get-user-certificate/RV8DCYUyQCzMtZRZJXr0","Завантажити сертифікат")</f>
        <v>Завантажити сертифікат</v>
      </c>
    </row>
    <row r="939" spans="1:7" ht="28.8" x14ac:dyDescent="0.3">
      <c r="A939" s="2">
        <v>938</v>
      </c>
      <c r="B939" s="2" t="s">
        <v>3270</v>
      </c>
      <c r="C939" s="2" t="s">
        <v>3263</v>
      </c>
      <c r="D939" s="2" t="s">
        <v>3264</v>
      </c>
      <c r="E939" s="2" t="s">
        <v>3271</v>
      </c>
      <c r="F939" s="2" t="s">
        <v>3272</v>
      </c>
      <c r="G939" s="2" t="str">
        <f>HYPERLINK("https://talan.bank.gov.ua/get-user-certificate/RV8DCMO-US3vU6mS6QGQ","Завантажити сертифікат")</f>
        <v>Завантажити сертифікат</v>
      </c>
    </row>
    <row r="940" spans="1:7" ht="28.8" x14ac:dyDescent="0.3">
      <c r="A940" s="2">
        <v>939</v>
      </c>
      <c r="B940" s="2" t="s">
        <v>3273</v>
      </c>
      <c r="C940" s="2" t="s">
        <v>3274</v>
      </c>
      <c r="D940" s="2" t="s">
        <v>3264</v>
      </c>
      <c r="E940" s="2" t="s">
        <v>3275</v>
      </c>
      <c r="F940" s="2" t="s">
        <v>3276</v>
      </c>
      <c r="G940" s="2" t="str">
        <f>HYPERLINK("https://talan.bank.gov.ua/get-user-certificate/RV8DCLHan9chw5liviOP","Завантажити сертифікат")</f>
        <v>Завантажити сертифікат</v>
      </c>
    </row>
    <row r="941" spans="1:7" ht="28.8" x14ac:dyDescent="0.3">
      <c r="A941" s="2">
        <v>940</v>
      </c>
      <c r="B941" s="2" t="s">
        <v>3277</v>
      </c>
      <c r="C941" s="2" t="s">
        <v>3274</v>
      </c>
      <c r="D941" s="2" t="s">
        <v>3264</v>
      </c>
      <c r="E941" s="2" t="s">
        <v>3278</v>
      </c>
      <c r="F941" s="2" t="s">
        <v>3279</v>
      </c>
      <c r="G941" s="2" t="str">
        <f>HYPERLINK("https://talan.bank.gov.ua/get-user-certificate/RV8DC2wJ6qTMqRAeXkEZ","Завантажити сертифікат")</f>
        <v>Завантажити сертифікат</v>
      </c>
    </row>
    <row r="942" spans="1:7" x14ac:dyDescent="0.3">
      <c r="A942" s="2">
        <v>941</v>
      </c>
      <c r="B942" s="2" t="s">
        <v>3280</v>
      </c>
      <c r="C942" s="2" t="s">
        <v>3281</v>
      </c>
      <c r="D942" s="2" t="s">
        <v>3282</v>
      </c>
      <c r="E942" s="2" t="s">
        <v>3283</v>
      </c>
      <c r="F942" s="2" t="s">
        <v>3284</v>
      </c>
      <c r="G942" s="2" t="str">
        <f>HYPERLINK("https://talan.bank.gov.ua/get-user-certificate/RV8DC9umfig0i87ZX8IR","Завантажити сертифікат")</f>
        <v>Завантажити сертифікат</v>
      </c>
    </row>
    <row r="943" spans="1:7" x14ac:dyDescent="0.3">
      <c r="A943" s="2">
        <v>942</v>
      </c>
      <c r="B943" s="2" t="s">
        <v>3285</v>
      </c>
      <c r="C943" s="2" t="s">
        <v>3281</v>
      </c>
      <c r="D943" s="2" t="s">
        <v>3282</v>
      </c>
      <c r="E943" s="2" t="s">
        <v>3286</v>
      </c>
      <c r="F943" s="2" t="s">
        <v>3287</v>
      </c>
      <c r="G943" s="2" t="str">
        <f>HYPERLINK("https://talan.bank.gov.ua/get-user-certificate/RV8DCfZTllArFIucOl9c","Завантажити сертифікат")</f>
        <v>Завантажити сертифікат</v>
      </c>
    </row>
    <row r="944" spans="1:7" x14ac:dyDescent="0.3">
      <c r="A944" s="2">
        <v>943</v>
      </c>
      <c r="B944" s="2" t="s">
        <v>3288</v>
      </c>
      <c r="C944" s="2" t="s">
        <v>3289</v>
      </c>
      <c r="D944" s="2" t="s">
        <v>3282</v>
      </c>
      <c r="E944" s="2" t="s">
        <v>3290</v>
      </c>
      <c r="F944" s="2" t="s">
        <v>3291</v>
      </c>
      <c r="G944" s="2" t="str">
        <f>HYPERLINK("https://talan.bank.gov.ua/get-user-certificate/RV8DCsrs0l_7kw6PiUg2","Завантажити сертифікат")</f>
        <v>Завантажити сертифікат</v>
      </c>
    </row>
    <row r="945" spans="1:7" ht="28.8" x14ac:dyDescent="0.3">
      <c r="A945" s="2">
        <v>944</v>
      </c>
      <c r="B945" s="2" t="s">
        <v>3292</v>
      </c>
      <c r="C945" s="2" t="s">
        <v>3293</v>
      </c>
      <c r="D945" s="2" t="s">
        <v>3282</v>
      </c>
      <c r="E945" s="2" t="s">
        <v>3294</v>
      </c>
      <c r="F945" s="2" t="s">
        <v>3295</v>
      </c>
      <c r="G945" s="2" t="str">
        <f>HYPERLINK("https://talan.bank.gov.ua/get-user-certificate/RV8DCvFAZ0Z8jznqO9gH","Завантажити сертифікат")</f>
        <v>Завантажити сертифікат</v>
      </c>
    </row>
    <row r="946" spans="1:7" ht="28.8" x14ac:dyDescent="0.3">
      <c r="A946" s="2">
        <v>945</v>
      </c>
      <c r="B946" s="2" t="s">
        <v>3296</v>
      </c>
      <c r="C946" s="2" t="s">
        <v>3293</v>
      </c>
      <c r="D946" s="2" t="s">
        <v>3282</v>
      </c>
      <c r="E946" s="2" t="s">
        <v>3297</v>
      </c>
      <c r="F946" s="2" t="s">
        <v>3298</v>
      </c>
      <c r="G946" s="2" t="str">
        <f>HYPERLINK("https://talan.bank.gov.ua/get-user-certificate/RV8DC_7YUk5FStU1gKXh","Завантажити сертифікат")</f>
        <v>Завантажити сертифікат</v>
      </c>
    </row>
    <row r="947" spans="1:7" ht="28.8" x14ac:dyDescent="0.3">
      <c r="A947" s="2">
        <v>946</v>
      </c>
      <c r="B947" s="2" t="s">
        <v>3299</v>
      </c>
      <c r="C947" s="2" t="s">
        <v>3300</v>
      </c>
      <c r="D947" s="2" t="s">
        <v>3282</v>
      </c>
      <c r="E947" s="2" t="s">
        <v>3301</v>
      </c>
      <c r="F947" s="2" t="s">
        <v>3302</v>
      </c>
      <c r="G947" s="2" t="str">
        <f>HYPERLINK("https://talan.bank.gov.ua/get-user-certificate/RV8DCLz-EmZs4HhhwVKY","Завантажити сертифікат")</f>
        <v>Завантажити сертифікат</v>
      </c>
    </row>
    <row r="948" spans="1:7" x14ac:dyDescent="0.3">
      <c r="A948" s="2">
        <v>947</v>
      </c>
      <c r="B948" s="2" t="s">
        <v>3303</v>
      </c>
      <c r="C948" s="2" t="s">
        <v>3304</v>
      </c>
      <c r="D948" s="2" t="s">
        <v>3305</v>
      </c>
      <c r="E948" s="2" t="s">
        <v>3306</v>
      </c>
      <c r="F948" s="2" t="s">
        <v>3307</v>
      </c>
      <c r="G948" s="2" t="str">
        <f>HYPERLINK("https://talan.bank.gov.ua/get-user-certificate/RV8DCziL57j5NCeQ3UEo","Завантажити сертифікат")</f>
        <v>Завантажити сертифікат</v>
      </c>
    </row>
    <row r="949" spans="1:7" x14ac:dyDescent="0.3">
      <c r="A949" s="2">
        <v>948</v>
      </c>
      <c r="B949" s="2" t="s">
        <v>3308</v>
      </c>
      <c r="C949" s="2" t="s">
        <v>3304</v>
      </c>
      <c r="D949" s="2" t="s">
        <v>3305</v>
      </c>
      <c r="E949" s="2" t="s">
        <v>3309</v>
      </c>
      <c r="F949" s="2" t="s">
        <v>3310</v>
      </c>
      <c r="G949" s="2" t="str">
        <f>HYPERLINK("https://talan.bank.gov.ua/get-user-certificate/RV8DC5deo1DmzaRqt51q","Завантажити сертифікат")</f>
        <v>Завантажити сертифікат</v>
      </c>
    </row>
    <row r="950" spans="1:7" ht="28.8" x14ac:dyDescent="0.3">
      <c r="A950" s="2">
        <v>949</v>
      </c>
      <c r="B950" s="2" t="s">
        <v>3311</v>
      </c>
      <c r="C950" s="2" t="s">
        <v>3312</v>
      </c>
      <c r="D950" s="2" t="s">
        <v>3305</v>
      </c>
      <c r="E950" s="2" t="s">
        <v>3313</v>
      </c>
      <c r="F950" s="2" t="s">
        <v>3314</v>
      </c>
      <c r="G950" s="2" t="str">
        <f>HYPERLINK("https://talan.bank.gov.ua/get-user-certificate/RV8DCKxKE-VcwvkTOWon","Завантажити сертифікат")</f>
        <v>Завантажити сертифікат</v>
      </c>
    </row>
    <row r="951" spans="1:7" x14ac:dyDescent="0.3">
      <c r="A951" s="2">
        <v>950</v>
      </c>
      <c r="B951" s="2" t="s">
        <v>3315</v>
      </c>
      <c r="C951" s="2" t="s">
        <v>3312</v>
      </c>
      <c r="D951" s="2" t="s">
        <v>3305</v>
      </c>
      <c r="E951" s="2" t="s">
        <v>3316</v>
      </c>
      <c r="F951" s="2" t="s">
        <v>3317</v>
      </c>
      <c r="G951" s="2" t="str">
        <f>HYPERLINK("https://talan.bank.gov.ua/get-user-certificate/RV8DC_qwDdziefP2uaAH","Завантажити сертифікат")</f>
        <v>Завантажити сертифікат</v>
      </c>
    </row>
    <row r="952" spans="1:7" ht="28.8" x14ac:dyDescent="0.3">
      <c r="A952" s="2">
        <v>951</v>
      </c>
      <c r="B952" s="2" t="s">
        <v>3318</v>
      </c>
      <c r="C952" s="2" t="s">
        <v>3312</v>
      </c>
      <c r="D952" s="2" t="s">
        <v>3305</v>
      </c>
      <c r="E952" s="2" t="s">
        <v>3319</v>
      </c>
      <c r="F952" s="2" t="s">
        <v>3320</v>
      </c>
      <c r="G952" s="2" t="str">
        <f>HYPERLINK("https://talan.bank.gov.ua/get-user-certificate/RV8DCCFpqjucpM9dHkOm","Завантажити сертифікат")</f>
        <v>Завантажити сертифікат</v>
      </c>
    </row>
    <row r="953" spans="1:7" ht="28.8" x14ac:dyDescent="0.3">
      <c r="A953" s="2">
        <v>952</v>
      </c>
      <c r="B953" s="2" t="s">
        <v>3321</v>
      </c>
      <c r="C953" s="2" t="s">
        <v>3322</v>
      </c>
      <c r="D953" s="2" t="s">
        <v>3323</v>
      </c>
      <c r="E953" s="2" t="s">
        <v>3324</v>
      </c>
      <c r="F953" s="2" t="s">
        <v>3325</v>
      </c>
      <c r="G953" s="2" t="str">
        <f>HYPERLINK("https://talan.bank.gov.ua/get-user-certificate/RV8DCeAY_9RxaDM4D37U","Завантажити сертифікат")</f>
        <v>Завантажити сертифікат</v>
      </c>
    </row>
    <row r="954" spans="1:7" x14ac:dyDescent="0.3">
      <c r="A954" s="2">
        <v>953</v>
      </c>
      <c r="B954" s="2" t="s">
        <v>3326</v>
      </c>
      <c r="C954" s="2" t="s">
        <v>3327</v>
      </c>
      <c r="D954" s="2" t="s">
        <v>3328</v>
      </c>
      <c r="E954" s="2" t="s">
        <v>3329</v>
      </c>
      <c r="F954" s="2" t="s">
        <v>3330</v>
      </c>
      <c r="G954" s="2" t="str">
        <f>HYPERLINK("https://talan.bank.gov.ua/get-user-certificate/RV8DCn8lulIWiJAqUrsF","Завантажити сертифікат")</f>
        <v>Завантажити сертифікат</v>
      </c>
    </row>
    <row r="955" spans="1:7" x14ac:dyDescent="0.3">
      <c r="A955" s="2">
        <v>954</v>
      </c>
      <c r="B955" s="2" t="s">
        <v>3331</v>
      </c>
      <c r="C955" s="2" t="s">
        <v>3332</v>
      </c>
      <c r="D955" s="2" t="s">
        <v>3328</v>
      </c>
      <c r="E955" s="2" t="s">
        <v>3333</v>
      </c>
      <c r="F955" s="2" t="s">
        <v>3334</v>
      </c>
      <c r="G955" s="2" t="str">
        <f>HYPERLINK("https://talan.bank.gov.ua/get-user-certificate/RV8DCfbVoNkm3iWuhmff","Завантажити сертифікат")</f>
        <v>Завантажити сертифікат</v>
      </c>
    </row>
    <row r="956" spans="1:7" x14ac:dyDescent="0.3">
      <c r="A956" s="2">
        <v>955</v>
      </c>
      <c r="B956" s="2" t="s">
        <v>3335</v>
      </c>
      <c r="C956" s="2" t="s">
        <v>3332</v>
      </c>
      <c r="D956" s="2" t="s">
        <v>3328</v>
      </c>
      <c r="E956" s="2" t="s">
        <v>3336</v>
      </c>
      <c r="F956" s="2" t="s">
        <v>3337</v>
      </c>
      <c r="G956" s="2" t="str">
        <f>HYPERLINK("https://talan.bank.gov.ua/get-user-certificate/RV8DCCK6Gnpm79ZB6Y_Y","Завантажити сертифікат")</f>
        <v>Завантажити сертифікат</v>
      </c>
    </row>
    <row r="957" spans="1:7" x14ac:dyDescent="0.3">
      <c r="A957" s="2">
        <v>956</v>
      </c>
      <c r="B957" s="2" t="s">
        <v>3338</v>
      </c>
      <c r="C957" s="2" t="s">
        <v>3332</v>
      </c>
      <c r="D957" s="2" t="s">
        <v>3328</v>
      </c>
      <c r="E957" s="2" t="s">
        <v>3339</v>
      </c>
      <c r="F957" s="2" t="s">
        <v>3340</v>
      </c>
      <c r="G957" s="2" t="str">
        <f>HYPERLINK("https://talan.bank.gov.ua/get-user-certificate/RV8DCrM6io956TJN0pVs","Завантажити сертифікат")</f>
        <v>Завантажити сертифікат</v>
      </c>
    </row>
    <row r="958" spans="1:7" x14ac:dyDescent="0.3">
      <c r="A958" s="2">
        <v>957</v>
      </c>
      <c r="B958" s="2" t="s">
        <v>3341</v>
      </c>
      <c r="C958" s="2" t="s">
        <v>3332</v>
      </c>
      <c r="D958" s="2" t="s">
        <v>3328</v>
      </c>
      <c r="E958" s="2" t="s">
        <v>3342</v>
      </c>
      <c r="F958" s="2" t="s">
        <v>3343</v>
      </c>
      <c r="G958" s="2" t="str">
        <f>HYPERLINK("https://talan.bank.gov.ua/get-user-certificate/RV8DCfOP-ABQ86NAPx9j","Завантажити сертифікат")</f>
        <v>Завантажити сертифікат</v>
      </c>
    </row>
    <row r="959" spans="1:7" x14ac:dyDescent="0.3">
      <c r="A959" s="2">
        <v>958</v>
      </c>
      <c r="B959" s="2" t="s">
        <v>3344</v>
      </c>
      <c r="C959" s="2" t="s">
        <v>3332</v>
      </c>
      <c r="D959" s="2" t="s">
        <v>3328</v>
      </c>
      <c r="E959" s="2" t="s">
        <v>3345</v>
      </c>
      <c r="F959" s="2" t="s">
        <v>3346</v>
      </c>
      <c r="G959" s="2" t="str">
        <f>HYPERLINK("https://talan.bank.gov.ua/get-user-certificate/RV8DC9bn740ffqdorlIV","Завантажити сертифікат")</f>
        <v>Завантажити сертифікат</v>
      </c>
    </row>
    <row r="960" spans="1:7" x14ac:dyDescent="0.3">
      <c r="A960" s="2">
        <v>959</v>
      </c>
      <c r="B960" s="2" t="s">
        <v>3347</v>
      </c>
      <c r="C960" s="2" t="s">
        <v>3332</v>
      </c>
      <c r="D960" s="2" t="s">
        <v>3328</v>
      </c>
      <c r="E960" s="2" t="s">
        <v>3348</v>
      </c>
      <c r="F960" s="2" t="s">
        <v>3349</v>
      </c>
      <c r="G960" s="2" t="str">
        <f>HYPERLINK("https://talan.bank.gov.ua/get-user-certificate/RV8DCnetD8Ht52VizKAL","Завантажити сертифікат")</f>
        <v>Завантажити сертифікат</v>
      </c>
    </row>
    <row r="961" spans="1:7" x14ac:dyDescent="0.3">
      <c r="A961" s="2">
        <v>960</v>
      </c>
      <c r="B961" s="2" t="s">
        <v>3350</v>
      </c>
      <c r="C961" s="2" t="s">
        <v>3327</v>
      </c>
      <c r="D961" s="2" t="s">
        <v>3328</v>
      </c>
      <c r="E961" s="2" t="s">
        <v>3351</v>
      </c>
      <c r="F961" s="2" t="s">
        <v>3352</v>
      </c>
      <c r="G961" s="2" t="str">
        <f>HYPERLINK("https://talan.bank.gov.ua/get-user-certificate/RV8DCI8wzBlAXZxhXwgH","Завантажити сертифікат")</f>
        <v>Завантажити сертифікат</v>
      </c>
    </row>
    <row r="962" spans="1:7" ht="28.8" x14ac:dyDescent="0.3">
      <c r="A962" s="2">
        <v>961</v>
      </c>
      <c r="B962" s="2" t="s">
        <v>3353</v>
      </c>
      <c r="C962" s="2" t="s">
        <v>3327</v>
      </c>
      <c r="D962" s="2" t="s">
        <v>3328</v>
      </c>
      <c r="E962" s="2" t="s">
        <v>3354</v>
      </c>
      <c r="F962" s="2" t="s">
        <v>3355</v>
      </c>
      <c r="G962" s="2" t="str">
        <f>HYPERLINK("https://talan.bank.gov.ua/get-user-certificate/RV8DCI6kxaHgvacAHrnd","Завантажити сертифікат")</f>
        <v>Завантажити сертифікат</v>
      </c>
    </row>
    <row r="963" spans="1:7" x14ac:dyDescent="0.3">
      <c r="A963" s="2">
        <v>962</v>
      </c>
      <c r="B963" s="2" t="s">
        <v>3356</v>
      </c>
      <c r="C963" s="2" t="s">
        <v>3327</v>
      </c>
      <c r="D963" s="2" t="s">
        <v>3328</v>
      </c>
      <c r="E963" s="2" t="s">
        <v>3357</v>
      </c>
      <c r="F963" s="2" t="s">
        <v>3358</v>
      </c>
      <c r="G963" s="2" t="str">
        <f>HYPERLINK("https://talan.bank.gov.ua/get-user-certificate/RV8DC_J62eEQfloLEpnn","Завантажити сертифікат")</f>
        <v>Завантажити сертифікат</v>
      </c>
    </row>
    <row r="964" spans="1:7" x14ac:dyDescent="0.3">
      <c r="A964" s="2">
        <v>963</v>
      </c>
      <c r="B964" s="2" t="s">
        <v>3359</v>
      </c>
      <c r="C964" s="2" t="s">
        <v>3327</v>
      </c>
      <c r="D964" s="2" t="s">
        <v>3328</v>
      </c>
      <c r="E964" s="2" t="s">
        <v>3360</v>
      </c>
      <c r="F964" s="2" t="s">
        <v>3361</v>
      </c>
      <c r="G964" s="2" t="str">
        <f>HYPERLINK("https://talan.bank.gov.ua/get-user-certificate/RV8DCf6OVdY1piV1VqFx","Завантажити сертифікат")</f>
        <v>Завантажити сертифікат</v>
      </c>
    </row>
    <row r="965" spans="1:7" x14ac:dyDescent="0.3">
      <c r="A965" s="2">
        <v>964</v>
      </c>
      <c r="B965" s="2" t="s">
        <v>3362</v>
      </c>
      <c r="C965" s="2" t="s">
        <v>3327</v>
      </c>
      <c r="D965" s="2" t="s">
        <v>3328</v>
      </c>
      <c r="E965" s="2" t="s">
        <v>3363</v>
      </c>
      <c r="F965" s="2" t="s">
        <v>3364</v>
      </c>
      <c r="G965" s="2" t="str">
        <f>HYPERLINK("https://talan.bank.gov.ua/get-user-certificate/RV8DCv3k-6-GBVCTwuvn","Завантажити сертифікат")</f>
        <v>Завантажити сертифікат</v>
      </c>
    </row>
    <row r="966" spans="1:7" x14ac:dyDescent="0.3">
      <c r="A966" s="2">
        <v>965</v>
      </c>
      <c r="B966" s="2" t="s">
        <v>3365</v>
      </c>
      <c r="C966" s="2" t="s">
        <v>3327</v>
      </c>
      <c r="D966" s="2" t="s">
        <v>3328</v>
      </c>
      <c r="E966" s="2" t="s">
        <v>3366</v>
      </c>
      <c r="F966" s="2" t="s">
        <v>3367</v>
      </c>
      <c r="G966" s="2" t="str">
        <f>HYPERLINK("https://talan.bank.gov.ua/get-user-certificate/RV8DCCbXi5e-rZpHVw6i","Завантажити сертифікат")</f>
        <v>Завантажити сертифікат</v>
      </c>
    </row>
    <row r="967" spans="1:7" x14ac:dyDescent="0.3">
      <c r="A967" s="2">
        <v>966</v>
      </c>
      <c r="B967" s="2" t="s">
        <v>3368</v>
      </c>
      <c r="C967" s="2" t="s">
        <v>3327</v>
      </c>
      <c r="D967" s="2" t="s">
        <v>3328</v>
      </c>
      <c r="E967" s="2" t="s">
        <v>3369</v>
      </c>
      <c r="F967" s="2" t="s">
        <v>3370</v>
      </c>
      <c r="G967" s="2" t="str">
        <f>HYPERLINK("https://talan.bank.gov.ua/get-user-certificate/RV8DCFeUGKDvx7WAOmH4","Завантажити сертифікат")</f>
        <v>Завантажити сертифікат</v>
      </c>
    </row>
    <row r="968" spans="1:7" x14ac:dyDescent="0.3">
      <c r="A968" s="2">
        <v>967</v>
      </c>
      <c r="B968" s="2" t="s">
        <v>3371</v>
      </c>
      <c r="C968" s="2" t="s">
        <v>3332</v>
      </c>
      <c r="D968" s="2" t="s">
        <v>3328</v>
      </c>
      <c r="E968" s="2" t="s">
        <v>3372</v>
      </c>
      <c r="F968" s="2" t="s">
        <v>3373</v>
      </c>
      <c r="G968" s="2" t="str">
        <f>HYPERLINK("https://talan.bank.gov.ua/get-user-certificate/RV8DCl_Yekc81UPNl3fZ","Завантажити сертифікат")</f>
        <v>Завантажити сертифікат</v>
      </c>
    </row>
    <row r="969" spans="1:7" ht="43.2" x14ac:dyDescent="0.3">
      <c r="A969" s="2">
        <v>968</v>
      </c>
      <c r="B969" s="2" t="s">
        <v>3374</v>
      </c>
      <c r="C969" s="2" t="s">
        <v>3375</v>
      </c>
      <c r="D969" s="2" t="s">
        <v>3376</v>
      </c>
      <c r="E969" s="2" t="s">
        <v>3377</v>
      </c>
      <c r="F969" s="2" t="s">
        <v>3378</v>
      </c>
      <c r="G969" s="2" t="str">
        <f>HYPERLINK("https://talan.bank.gov.ua/get-user-certificate/RV8DC5IbE5AoUU367ci-","Завантажити сертифікат")</f>
        <v>Завантажити сертифікат</v>
      </c>
    </row>
    <row r="970" spans="1:7" ht="43.2" x14ac:dyDescent="0.3">
      <c r="A970" s="2">
        <v>969</v>
      </c>
      <c r="B970" s="2" t="s">
        <v>3379</v>
      </c>
      <c r="C970" s="2" t="s">
        <v>3375</v>
      </c>
      <c r="D970" s="2" t="s">
        <v>3376</v>
      </c>
      <c r="E970" s="2" t="s">
        <v>3380</v>
      </c>
      <c r="F970" s="2" t="s">
        <v>3381</v>
      </c>
      <c r="G970" s="2" t="str">
        <f>HYPERLINK("https://talan.bank.gov.ua/get-user-certificate/RV8DCJRuwKtK9YNr6cyq","Завантажити сертифікат")</f>
        <v>Завантажити сертифікат</v>
      </c>
    </row>
    <row r="971" spans="1:7" ht="43.2" x14ac:dyDescent="0.3">
      <c r="A971" s="2">
        <v>970</v>
      </c>
      <c r="B971" s="2" t="s">
        <v>3382</v>
      </c>
      <c r="C971" s="2" t="s">
        <v>3375</v>
      </c>
      <c r="D971" s="2" t="s">
        <v>3376</v>
      </c>
      <c r="E971" s="2" t="s">
        <v>3383</v>
      </c>
      <c r="F971" s="2" t="s">
        <v>3384</v>
      </c>
      <c r="G971" s="2" t="str">
        <f>HYPERLINK("https://talan.bank.gov.ua/get-user-certificate/RV8DCU0S4Kl3Jrx7qHkB","Завантажити сертифікат")</f>
        <v>Завантажити сертифікат</v>
      </c>
    </row>
    <row r="972" spans="1:7" ht="43.2" x14ac:dyDescent="0.3">
      <c r="A972" s="2">
        <v>971</v>
      </c>
      <c r="B972" s="2" t="s">
        <v>3385</v>
      </c>
      <c r="C972" s="2" t="s">
        <v>3375</v>
      </c>
      <c r="D972" s="2" t="s">
        <v>3376</v>
      </c>
      <c r="E972" s="2" t="s">
        <v>3386</v>
      </c>
      <c r="F972" s="2" t="s">
        <v>3387</v>
      </c>
      <c r="G972" s="2" t="str">
        <f>HYPERLINK("https://talan.bank.gov.ua/get-user-certificate/RV8DCf9Jg7yokab34Xpn","Завантажити сертифікат")</f>
        <v>Завантажити сертифікат</v>
      </c>
    </row>
    <row r="973" spans="1:7" ht="43.2" x14ac:dyDescent="0.3">
      <c r="A973" s="2">
        <v>972</v>
      </c>
      <c r="B973" s="2" t="s">
        <v>3388</v>
      </c>
      <c r="C973" s="2" t="s">
        <v>3375</v>
      </c>
      <c r="D973" s="2" t="s">
        <v>3376</v>
      </c>
      <c r="E973" s="2" t="s">
        <v>3389</v>
      </c>
      <c r="F973" s="2" t="s">
        <v>3390</v>
      </c>
      <c r="G973" s="2" t="str">
        <f>HYPERLINK("https://talan.bank.gov.ua/get-user-certificate/RV8DCKUUDZ5ZFQEXEnFA","Завантажити сертифікат")</f>
        <v>Завантажити сертифікат</v>
      </c>
    </row>
    <row r="974" spans="1:7" ht="43.2" x14ac:dyDescent="0.3">
      <c r="A974" s="2">
        <v>973</v>
      </c>
      <c r="B974" s="2" t="s">
        <v>3391</v>
      </c>
      <c r="C974" s="2" t="s">
        <v>3375</v>
      </c>
      <c r="D974" s="2" t="s">
        <v>3376</v>
      </c>
      <c r="E974" s="2" t="s">
        <v>3392</v>
      </c>
      <c r="F974" s="2" t="s">
        <v>3393</v>
      </c>
      <c r="G974" s="2" t="str">
        <f>HYPERLINK("https://talan.bank.gov.ua/get-user-certificate/RV8DC4H7BcnOVZGMT5il","Завантажити сертифікат")</f>
        <v>Завантажити сертифікат</v>
      </c>
    </row>
    <row r="975" spans="1:7" ht="43.2" x14ac:dyDescent="0.3">
      <c r="A975" s="2">
        <v>974</v>
      </c>
      <c r="B975" s="2" t="s">
        <v>3394</v>
      </c>
      <c r="C975" s="2" t="s">
        <v>3375</v>
      </c>
      <c r="D975" s="2" t="s">
        <v>3376</v>
      </c>
      <c r="E975" s="2" t="s">
        <v>3395</v>
      </c>
      <c r="F975" s="2" t="s">
        <v>3396</v>
      </c>
      <c r="G975" s="2" t="str">
        <f>HYPERLINK("https://talan.bank.gov.ua/get-user-certificate/RV8DCoB4mKxQ2Q57JQyQ","Завантажити сертифікат")</f>
        <v>Завантажити сертифікат</v>
      </c>
    </row>
    <row r="976" spans="1:7" ht="43.2" x14ac:dyDescent="0.3">
      <c r="A976" s="2">
        <v>975</v>
      </c>
      <c r="B976" s="2" t="s">
        <v>3397</v>
      </c>
      <c r="C976" s="2" t="s">
        <v>3375</v>
      </c>
      <c r="D976" s="2" t="s">
        <v>3376</v>
      </c>
      <c r="E976" s="2" t="s">
        <v>3398</v>
      </c>
      <c r="F976" s="2" t="s">
        <v>3399</v>
      </c>
      <c r="G976" s="2" t="str">
        <f>HYPERLINK("https://talan.bank.gov.ua/get-user-certificate/RV8DCKweyQ5ZbiFwzR7A","Завантажити сертифікат")</f>
        <v>Завантажити сертифікат</v>
      </c>
    </row>
    <row r="977" spans="1:7" x14ac:dyDescent="0.3">
      <c r="A977" s="2">
        <v>976</v>
      </c>
      <c r="B977" s="2" t="s">
        <v>3400</v>
      </c>
      <c r="C977" s="2" t="s">
        <v>3401</v>
      </c>
      <c r="D977" s="2" t="s">
        <v>3402</v>
      </c>
      <c r="E977" s="2" t="s">
        <v>3403</v>
      </c>
      <c r="F977" s="2" t="s">
        <v>3404</v>
      </c>
      <c r="G977" s="2" t="str">
        <f>HYPERLINK("https://talan.bank.gov.ua/get-user-certificate/RV8DC7Nt7xT-aRqnhWIA","Завантажити сертифікат")</f>
        <v>Завантажити сертифікат</v>
      </c>
    </row>
    <row r="978" spans="1:7" ht="28.8" x14ac:dyDescent="0.3">
      <c r="A978" s="2">
        <v>977</v>
      </c>
      <c r="B978" s="2" t="s">
        <v>3405</v>
      </c>
      <c r="C978" s="2" t="s">
        <v>3401</v>
      </c>
      <c r="D978" s="2" t="s">
        <v>3402</v>
      </c>
      <c r="E978" s="2" t="s">
        <v>3406</v>
      </c>
      <c r="F978" s="2" t="s">
        <v>3407</v>
      </c>
      <c r="G978" s="2" t="str">
        <f>HYPERLINK("https://talan.bank.gov.ua/get-user-certificate/RV8DCbf5eKwIlYQC_n0U","Завантажити сертифікат")</f>
        <v>Завантажити сертифікат</v>
      </c>
    </row>
    <row r="979" spans="1:7" x14ac:dyDescent="0.3">
      <c r="A979" s="2">
        <v>978</v>
      </c>
      <c r="B979" s="2" t="s">
        <v>3408</v>
      </c>
      <c r="C979" s="2" t="s">
        <v>3401</v>
      </c>
      <c r="D979" s="2" t="s">
        <v>3402</v>
      </c>
      <c r="E979" s="2" t="s">
        <v>3409</v>
      </c>
      <c r="F979" s="2" t="s">
        <v>3410</v>
      </c>
      <c r="G979" s="2" t="str">
        <f>HYPERLINK("https://talan.bank.gov.ua/get-user-certificate/RV8DC21y_ksTN3ZrN9Us","Завантажити сертифікат")</f>
        <v>Завантажити сертифікат</v>
      </c>
    </row>
    <row r="980" spans="1:7" x14ac:dyDescent="0.3">
      <c r="A980" s="2">
        <v>979</v>
      </c>
      <c r="B980" s="2" t="s">
        <v>3411</v>
      </c>
      <c r="C980" s="2" t="s">
        <v>3401</v>
      </c>
      <c r="D980" s="2" t="s">
        <v>3402</v>
      </c>
      <c r="E980" s="2" t="s">
        <v>3412</v>
      </c>
      <c r="F980" s="2" t="s">
        <v>3413</v>
      </c>
      <c r="G980" s="2" t="str">
        <f>HYPERLINK("https://talan.bank.gov.ua/get-user-certificate/RV8DC7tJC8HR-gGRjNmj","Завантажити сертифікат")</f>
        <v>Завантажити сертифікат</v>
      </c>
    </row>
    <row r="981" spans="1:7" x14ac:dyDescent="0.3">
      <c r="A981" s="2">
        <v>980</v>
      </c>
      <c r="B981" s="2" t="s">
        <v>3414</v>
      </c>
      <c r="C981" s="2" t="s">
        <v>3401</v>
      </c>
      <c r="D981" s="2" t="s">
        <v>3402</v>
      </c>
      <c r="E981" s="2" t="s">
        <v>3415</v>
      </c>
      <c r="F981" s="2" t="s">
        <v>3416</v>
      </c>
      <c r="G981" s="2" t="str">
        <f>HYPERLINK("https://talan.bank.gov.ua/get-user-certificate/RV8DCUtfqZr8HjcPNqCH","Завантажити сертифікат")</f>
        <v>Завантажити сертифікат</v>
      </c>
    </row>
    <row r="982" spans="1:7" x14ac:dyDescent="0.3">
      <c r="A982" s="2">
        <v>981</v>
      </c>
      <c r="B982" s="2" t="s">
        <v>3417</v>
      </c>
      <c r="C982" s="2" t="s">
        <v>3401</v>
      </c>
      <c r="D982" s="2" t="s">
        <v>3402</v>
      </c>
      <c r="E982" s="2" t="s">
        <v>3418</v>
      </c>
      <c r="F982" s="2" t="s">
        <v>3419</v>
      </c>
      <c r="G982" s="2" t="str">
        <f>HYPERLINK("https://talan.bank.gov.ua/get-user-certificate/RV8DCghSoak3JH30ZXUS","Завантажити сертифікат")</f>
        <v>Завантажити сертифікат</v>
      </c>
    </row>
    <row r="983" spans="1:7" x14ac:dyDescent="0.3">
      <c r="A983" s="2">
        <v>982</v>
      </c>
      <c r="B983" s="2" t="s">
        <v>3420</v>
      </c>
      <c r="C983" s="2" t="s">
        <v>3401</v>
      </c>
      <c r="D983" s="2" t="s">
        <v>3402</v>
      </c>
      <c r="E983" s="2" t="s">
        <v>3421</v>
      </c>
      <c r="F983" s="2" t="s">
        <v>3422</v>
      </c>
      <c r="G983" s="2" t="str">
        <f>HYPERLINK("https://talan.bank.gov.ua/get-user-certificate/RV8DCUqnkv35bT0Q-dpu","Завантажити сертифікат")</f>
        <v>Завантажити сертифікат</v>
      </c>
    </row>
    <row r="984" spans="1:7" ht="28.8" x14ac:dyDescent="0.3">
      <c r="A984" s="2">
        <v>983</v>
      </c>
      <c r="B984" s="2" t="s">
        <v>3423</v>
      </c>
      <c r="C984" s="2" t="s">
        <v>3424</v>
      </c>
      <c r="D984" s="2" t="s">
        <v>3425</v>
      </c>
      <c r="E984" s="2" t="s">
        <v>3426</v>
      </c>
      <c r="F984" s="2" t="s">
        <v>3427</v>
      </c>
      <c r="G984" s="2" t="str">
        <f>HYPERLINK("https://talan.bank.gov.ua/get-user-certificate/RV8DCD2T2liZkVxUJfhl","Завантажити сертифікат")</f>
        <v>Завантажити сертифікат</v>
      </c>
    </row>
    <row r="985" spans="1:7" ht="28.8" x14ac:dyDescent="0.3">
      <c r="A985" s="2">
        <v>984</v>
      </c>
      <c r="B985" s="2" t="s">
        <v>3428</v>
      </c>
      <c r="C985" s="2" t="s">
        <v>3424</v>
      </c>
      <c r="D985" s="2" t="s">
        <v>3425</v>
      </c>
      <c r="E985" s="2" t="s">
        <v>3429</v>
      </c>
      <c r="F985" s="2" t="s">
        <v>3430</v>
      </c>
      <c r="G985" s="2" t="str">
        <f>HYPERLINK("https://talan.bank.gov.ua/get-user-certificate/RV8DC6Csk-z2e6FgogrJ","Завантажити сертифікат")</f>
        <v>Завантажити сертифікат</v>
      </c>
    </row>
    <row r="986" spans="1:7" ht="28.8" x14ac:dyDescent="0.3">
      <c r="A986" s="2">
        <v>985</v>
      </c>
      <c r="B986" s="2" t="s">
        <v>3431</v>
      </c>
      <c r="C986" s="2" t="s">
        <v>3424</v>
      </c>
      <c r="D986" s="2" t="s">
        <v>3425</v>
      </c>
      <c r="E986" s="2" t="s">
        <v>3432</v>
      </c>
      <c r="F986" s="2" t="s">
        <v>3433</v>
      </c>
      <c r="G986" s="2" t="str">
        <f>HYPERLINK("https://talan.bank.gov.ua/get-user-certificate/RV8DCcMm2ZdT8Yl6kLbB","Завантажити сертифікат")</f>
        <v>Завантажити сертифікат</v>
      </c>
    </row>
    <row r="987" spans="1:7" ht="28.8" x14ac:dyDescent="0.3">
      <c r="A987" s="2">
        <v>986</v>
      </c>
      <c r="B987" s="2" t="s">
        <v>3434</v>
      </c>
      <c r="C987" s="2" t="s">
        <v>3435</v>
      </c>
      <c r="D987" s="2" t="s">
        <v>3425</v>
      </c>
      <c r="E987" s="2" t="s">
        <v>3436</v>
      </c>
      <c r="F987" s="2" t="s">
        <v>3437</v>
      </c>
      <c r="G987" s="2" t="str">
        <f>HYPERLINK("https://talan.bank.gov.ua/get-user-certificate/RV8DCzjamqjzMcfFIMJ8","Завантажити сертифікат")</f>
        <v>Завантажити сертифікат</v>
      </c>
    </row>
    <row r="988" spans="1:7" ht="28.8" x14ac:dyDescent="0.3">
      <c r="A988" s="2">
        <v>987</v>
      </c>
      <c r="B988" s="2" t="s">
        <v>3438</v>
      </c>
      <c r="C988" s="2" t="s">
        <v>3435</v>
      </c>
      <c r="D988" s="2" t="s">
        <v>3425</v>
      </c>
      <c r="E988" s="2" t="s">
        <v>3439</v>
      </c>
      <c r="F988" s="2" t="s">
        <v>3440</v>
      </c>
      <c r="G988" s="2" t="str">
        <f>HYPERLINK("https://talan.bank.gov.ua/get-user-certificate/RV8DClkRegSi0CHBFQBT","Завантажити сертифікат")</f>
        <v>Завантажити сертифікат</v>
      </c>
    </row>
    <row r="989" spans="1:7" ht="28.8" x14ac:dyDescent="0.3">
      <c r="A989" s="2">
        <v>988</v>
      </c>
      <c r="B989" s="2" t="s">
        <v>3441</v>
      </c>
      <c r="C989" s="2" t="s">
        <v>3435</v>
      </c>
      <c r="D989" s="2" t="s">
        <v>3425</v>
      </c>
      <c r="E989" s="2" t="s">
        <v>3442</v>
      </c>
      <c r="F989" s="2" t="s">
        <v>3443</v>
      </c>
      <c r="G989" s="2" t="str">
        <f>HYPERLINK("https://talan.bank.gov.ua/get-user-certificate/RV8DCd02ozwlpdZAGJIg","Завантажити сертифікат")</f>
        <v>Завантажити сертифікат</v>
      </c>
    </row>
    <row r="990" spans="1:7" ht="28.8" x14ac:dyDescent="0.3">
      <c r="A990" s="2">
        <v>989</v>
      </c>
      <c r="B990" s="2" t="s">
        <v>3444</v>
      </c>
      <c r="C990" s="2" t="s">
        <v>3435</v>
      </c>
      <c r="D990" s="2" t="s">
        <v>3425</v>
      </c>
      <c r="E990" s="2" t="s">
        <v>3445</v>
      </c>
      <c r="F990" s="2" t="s">
        <v>3446</v>
      </c>
      <c r="G990" s="2" t="str">
        <f>HYPERLINK("https://talan.bank.gov.ua/get-user-certificate/RV8DCyg_s-1TU7QYpBKr","Завантажити сертифікат")</f>
        <v>Завантажити сертифікат</v>
      </c>
    </row>
    <row r="991" spans="1:7" ht="28.8" x14ac:dyDescent="0.3">
      <c r="A991" s="2">
        <v>990</v>
      </c>
      <c r="B991" s="2" t="s">
        <v>3447</v>
      </c>
      <c r="C991" s="2" t="s">
        <v>3435</v>
      </c>
      <c r="D991" s="2" t="s">
        <v>3425</v>
      </c>
      <c r="E991" s="2" t="s">
        <v>3448</v>
      </c>
      <c r="F991" s="2" t="s">
        <v>3449</v>
      </c>
      <c r="G991" s="2" t="str">
        <f>HYPERLINK("https://talan.bank.gov.ua/get-user-certificate/RV8DCFBbtNnNHtc3zEfv","Завантажити сертифікат")</f>
        <v>Завантажити сертифікат</v>
      </c>
    </row>
    <row r="992" spans="1:7" ht="28.8" x14ac:dyDescent="0.3">
      <c r="A992" s="2">
        <v>991</v>
      </c>
      <c r="B992" s="2" t="s">
        <v>3450</v>
      </c>
      <c r="C992" s="2" t="s">
        <v>3435</v>
      </c>
      <c r="D992" s="2" t="s">
        <v>3425</v>
      </c>
      <c r="E992" s="2" t="s">
        <v>3451</v>
      </c>
      <c r="F992" s="2" t="s">
        <v>3452</v>
      </c>
      <c r="G992" s="2" t="str">
        <f>HYPERLINK("https://talan.bank.gov.ua/get-user-certificate/RV8DC6dvvF4sSJysQD17","Завантажити сертифікат")</f>
        <v>Завантажити сертифікат</v>
      </c>
    </row>
    <row r="993" spans="1:7" ht="28.8" x14ac:dyDescent="0.3">
      <c r="A993" s="2">
        <v>992</v>
      </c>
      <c r="B993" s="2" t="s">
        <v>3453</v>
      </c>
      <c r="C993" s="2" t="s">
        <v>3435</v>
      </c>
      <c r="D993" s="2" t="s">
        <v>3425</v>
      </c>
      <c r="E993" s="2" t="s">
        <v>3454</v>
      </c>
      <c r="F993" s="2" t="s">
        <v>3455</v>
      </c>
      <c r="G993" s="2" t="str">
        <f>HYPERLINK("https://talan.bank.gov.ua/get-user-certificate/RV8DC51pnEGSXjq1W4pp","Завантажити сертифікат")</f>
        <v>Завантажити сертифікат</v>
      </c>
    </row>
    <row r="994" spans="1:7" ht="28.8" x14ac:dyDescent="0.3">
      <c r="A994" s="2">
        <v>993</v>
      </c>
      <c r="B994" s="2" t="s">
        <v>3456</v>
      </c>
      <c r="C994" s="2" t="s">
        <v>3435</v>
      </c>
      <c r="D994" s="2" t="s">
        <v>3425</v>
      </c>
      <c r="E994" s="2" t="s">
        <v>3457</v>
      </c>
      <c r="F994" s="2" t="s">
        <v>3458</v>
      </c>
      <c r="G994" s="2" t="str">
        <f>HYPERLINK("https://talan.bank.gov.ua/get-user-certificate/RV8DCWLH0NXhiY6Lt088","Завантажити сертифікат")</f>
        <v>Завантажити сертифікат</v>
      </c>
    </row>
    <row r="995" spans="1:7" ht="28.8" x14ac:dyDescent="0.3">
      <c r="A995" s="2">
        <v>994</v>
      </c>
      <c r="B995" s="2" t="s">
        <v>3459</v>
      </c>
      <c r="C995" s="2" t="s">
        <v>3435</v>
      </c>
      <c r="D995" s="2" t="s">
        <v>3425</v>
      </c>
      <c r="E995" s="2" t="s">
        <v>3460</v>
      </c>
      <c r="F995" s="2" t="s">
        <v>3461</v>
      </c>
      <c r="G995" s="2" t="str">
        <f>HYPERLINK("https://talan.bank.gov.ua/get-user-certificate/RV8DCSCiKG2H3OvnaVo6","Завантажити сертифікат")</f>
        <v>Завантажити сертифікат</v>
      </c>
    </row>
    <row r="996" spans="1:7" ht="28.8" x14ac:dyDescent="0.3">
      <c r="A996" s="2">
        <v>995</v>
      </c>
      <c r="B996" s="2" t="s">
        <v>3462</v>
      </c>
      <c r="C996" s="2" t="s">
        <v>3435</v>
      </c>
      <c r="D996" s="2" t="s">
        <v>3425</v>
      </c>
      <c r="E996" s="2" t="s">
        <v>3463</v>
      </c>
      <c r="F996" s="2" t="s">
        <v>3464</v>
      </c>
      <c r="G996" s="2" t="str">
        <f>HYPERLINK("https://talan.bank.gov.ua/get-user-certificate/RV8DC1mG3pCZ_MMM9gkr","Завантажити сертифікат")</f>
        <v>Завантажити сертифікат</v>
      </c>
    </row>
    <row r="997" spans="1:7" ht="28.8" x14ac:dyDescent="0.3">
      <c r="A997" s="2">
        <v>996</v>
      </c>
      <c r="B997" s="2" t="s">
        <v>3465</v>
      </c>
      <c r="C997" s="2" t="s">
        <v>3435</v>
      </c>
      <c r="D997" s="2" t="s">
        <v>3425</v>
      </c>
      <c r="E997" s="2" t="s">
        <v>3466</v>
      </c>
      <c r="F997" s="2" t="s">
        <v>3467</v>
      </c>
      <c r="G997" s="2" t="str">
        <f>HYPERLINK("https://talan.bank.gov.ua/get-user-certificate/RV8DCteHbnziIjcYscNk","Завантажити сертифікат")</f>
        <v>Завантажити сертифікат</v>
      </c>
    </row>
    <row r="998" spans="1:7" x14ac:dyDescent="0.3">
      <c r="A998" s="2">
        <v>997</v>
      </c>
      <c r="B998" s="2" t="s">
        <v>3468</v>
      </c>
      <c r="C998" s="2" t="s">
        <v>3469</v>
      </c>
      <c r="D998" s="2" t="s">
        <v>3470</v>
      </c>
      <c r="E998" s="2" t="s">
        <v>3471</v>
      </c>
      <c r="F998" s="2" t="s">
        <v>3472</v>
      </c>
      <c r="G998" s="2" t="str">
        <f>HYPERLINK("https://talan.bank.gov.ua/get-user-certificate/RV8DCfOy7aspXY7fQl3i","Завантажити сертифікат")</f>
        <v>Завантажити сертифікат</v>
      </c>
    </row>
    <row r="999" spans="1:7" x14ac:dyDescent="0.3">
      <c r="A999" s="2">
        <v>998</v>
      </c>
      <c r="B999" s="2" t="s">
        <v>3473</v>
      </c>
      <c r="C999" s="2" t="s">
        <v>3474</v>
      </c>
      <c r="D999" s="2" t="s">
        <v>3470</v>
      </c>
      <c r="E999" s="2" t="s">
        <v>3475</v>
      </c>
      <c r="F999" s="2" t="s">
        <v>3476</v>
      </c>
      <c r="G999" s="2" t="str">
        <f>HYPERLINK("https://talan.bank.gov.ua/get-user-certificate/RV8DCDJsF9RnQYSLk6pB","Завантажити сертифікат")</f>
        <v>Завантажити сертифікат</v>
      </c>
    </row>
    <row r="1000" spans="1:7" x14ac:dyDescent="0.3">
      <c r="A1000" s="2">
        <v>999</v>
      </c>
      <c r="B1000" s="2" t="s">
        <v>3477</v>
      </c>
      <c r="C1000" s="2" t="s">
        <v>3474</v>
      </c>
      <c r="D1000" s="2" t="s">
        <v>3470</v>
      </c>
      <c r="E1000" s="2" t="s">
        <v>3478</v>
      </c>
      <c r="F1000" s="2" t="s">
        <v>3479</v>
      </c>
      <c r="G1000" s="2" t="str">
        <f>HYPERLINK("https://talan.bank.gov.ua/get-user-certificate/RV8DC9n_uH8WrgzzgeQa","Завантажити сертифікат")</f>
        <v>Завантажити сертифікат</v>
      </c>
    </row>
    <row r="1001" spans="1:7" x14ac:dyDescent="0.3">
      <c r="A1001" s="2">
        <v>1000</v>
      </c>
      <c r="B1001" s="2" t="s">
        <v>3480</v>
      </c>
      <c r="C1001" s="2" t="s">
        <v>3469</v>
      </c>
      <c r="D1001" s="2" t="s">
        <v>3470</v>
      </c>
      <c r="E1001" s="2" t="s">
        <v>3481</v>
      </c>
      <c r="F1001" s="2" t="s">
        <v>3482</v>
      </c>
      <c r="G1001" s="2" t="str">
        <f>HYPERLINK("https://talan.bank.gov.ua/get-user-certificate/RV8DCinCdVqMnKZ6ukRr","Завантажити сертифікат")</f>
        <v>Завантажити сертифікат</v>
      </c>
    </row>
    <row r="1002" spans="1:7" ht="43.2" x14ac:dyDescent="0.3">
      <c r="A1002" s="2">
        <v>1001</v>
      </c>
      <c r="B1002" s="2" t="s">
        <v>3483</v>
      </c>
      <c r="C1002" s="2" t="s">
        <v>3484</v>
      </c>
      <c r="D1002" s="2" t="s">
        <v>3485</v>
      </c>
      <c r="E1002" s="2" t="s">
        <v>3486</v>
      </c>
      <c r="F1002" s="2" t="s">
        <v>3487</v>
      </c>
      <c r="G1002" s="2" t="str">
        <f>HYPERLINK("https://talan.bank.gov.ua/get-user-certificate/RV8DC97ckdBbA5A5td-0","Завантажити сертифікат")</f>
        <v>Завантажити сертифікат</v>
      </c>
    </row>
    <row r="1003" spans="1:7" ht="43.2" x14ac:dyDescent="0.3">
      <c r="A1003" s="2">
        <v>1002</v>
      </c>
      <c r="B1003" s="2" t="s">
        <v>3488</v>
      </c>
      <c r="C1003" s="2" t="s">
        <v>3484</v>
      </c>
      <c r="D1003" s="2" t="s">
        <v>3485</v>
      </c>
      <c r="E1003" s="2" t="s">
        <v>3489</v>
      </c>
      <c r="F1003" s="2" t="s">
        <v>3490</v>
      </c>
      <c r="G1003" s="2" t="str">
        <f>HYPERLINK("https://talan.bank.gov.ua/get-user-certificate/RV8DCT3I6QZq6rPk6_uD","Завантажити сертифікат")</f>
        <v>Завантажити сертифікат</v>
      </c>
    </row>
    <row r="1004" spans="1:7" ht="43.2" x14ac:dyDescent="0.3">
      <c r="A1004" s="2">
        <v>1003</v>
      </c>
      <c r="B1004" s="2" t="s">
        <v>3491</v>
      </c>
      <c r="C1004" s="2" t="s">
        <v>3484</v>
      </c>
      <c r="D1004" s="2" t="s">
        <v>3485</v>
      </c>
      <c r="E1004" s="2" t="s">
        <v>3492</v>
      </c>
      <c r="F1004" s="2" t="s">
        <v>3493</v>
      </c>
      <c r="G1004" s="2" t="str">
        <f>HYPERLINK("https://talan.bank.gov.ua/get-user-certificate/RV8DC5Riz4sYqUb_3Fn8","Завантажити сертифікат")</f>
        <v>Завантажити сертифікат</v>
      </c>
    </row>
    <row r="1005" spans="1:7" ht="43.2" x14ac:dyDescent="0.3">
      <c r="A1005" s="2">
        <v>1004</v>
      </c>
      <c r="B1005" s="2" t="s">
        <v>3494</v>
      </c>
      <c r="C1005" s="2" t="s">
        <v>3484</v>
      </c>
      <c r="D1005" s="2" t="s">
        <v>3485</v>
      </c>
      <c r="E1005" s="2" t="s">
        <v>3495</v>
      </c>
      <c r="F1005" s="2" t="s">
        <v>3496</v>
      </c>
      <c r="G1005" s="2" t="str">
        <f>HYPERLINK("https://talan.bank.gov.ua/get-user-certificate/RV8DCHjGRqploAzK5wKq","Завантажити сертифікат")</f>
        <v>Завантажити сертифікат</v>
      </c>
    </row>
    <row r="1006" spans="1:7" ht="43.2" x14ac:dyDescent="0.3">
      <c r="A1006" s="2">
        <v>1005</v>
      </c>
      <c r="B1006" s="2" t="s">
        <v>3497</v>
      </c>
      <c r="C1006" s="2" t="s">
        <v>3484</v>
      </c>
      <c r="D1006" s="2" t="s">
        <v>3485</v>
      </c>
      <c r="E1006" s="2" t="s">
        <v>3498</v>
      </c>
      <c r="G1006" s="2" t="str">
        <f>HYPERLINK("https://talan.bank.gov.ua/get-user-certificate/RV8DCCQnh-zwDLqvrB0L","Завантажити сертифікат")</f>
        <v>Завантажити сертифікат</v>
      </c>
    </row>
    <row r="1007" spans="1:7" ht="43.2" x14ac:dyDescent="0.3">
      <c r="A1007" s="2">
        <v>1006</v>
      </c>
      <c r="B1007" s="2" t="s">
        <v>3499</v>
      </c>
      <c r="C1007" s="2" t="s">
        <v>3484</v>
      </c>
      <c r="D1007" s="2" t="s">
        <v>3485</v>
      </c>
      <c r="E1007" s="2" t="s">
        <v>3500</v>
      </c>
      <c r="F1007" s="2" t="s">
        <v>3501</v>
      </c>
      <c r="G1007" s="2" t="str">
        <f>HYPERLINK("https://talan.bank.gov.ua/get-user-certificate/RV8DCnI1Avcjab2oaIXF","Завантажити сертифікат")</f>
        <v>Завантажити сертифікат</v>
      </c>
    </row>
    <row r="1008" spans="1:7" ht="43.2" x14ac:dyDescent="0.3">
      <c r="A1008" s="2">
        <v>1007</v>
      </c>
      <c r="B1008" s="2" t="s">
        <v>3502</v>
      </c>
      <c r="C1008" s="2" t="s">
        <v>3503</v>
      </c>
      <c r="D1008" s="2" t="s">
        <v>3504</v>
      </c>
      <c r="E1008" s="2" t="s">
        <v>3505</v>
      </c>
      <c r="F1008" s="2" t="s">
        <v>3506</v>
      </c>
      <c r="G1008" s="2" t="str">
        <f>HYPERLINK("https://talan.bank.gov.ua/get-user-certificate/RV8DCTwIRNYbYKkylnaE","Завантажити сертифікат")</f>
        <v>Завантажити сертифікат</v>
      </c>
    </row>
    <row r="1009" spans="1:7" x14ac:dyDescent="0.3">
      <c r="A1009" s="2">
        <v>1008</v>
      </c>
      <c r="B1009" s="2" t="s">
        <v>3507</v>
      </c>
      <c r="C1009" s="2" t="s">
        <v>3508</v>
      </c>
      <c r="D1009" s="2" t="s">
        <v>3509</v>
      </c>
      <c r="E1009" s="2" t="s">
        <v>3510</v>
      </c>
      <c r="F1009" s="2" t="s">
        <v>3511</v>
      </c>
      <c r="G1009" s="2" t="str">
        <f>HYPERLINK("https://talan.bank.gov.ua/get-user-certificate/RV8DC_KyEiJ3hFAt4Mra","Завантажити сертифікат")</f>
        <v>Завантажити сертифікат</v>
      </c>
    </row>
    <row r="1010" spans="1:7" ht="28.8" x14ac:dyDescent="0.3">
      <c r="A1010" s="2">
        <v>1009</v>
      </c>
      <c r="B1010" s="2" t="s">
        <v>3512</v>
      </c>
      <c r="C1010" s="2" t="s">
        <v>3508</v>
      </c>
      <c r="D1010" s="2" t="s">
        <v>3509</v>
      </c>
      <c r="E1010" s="2" t="s">
        <v>3513</v>
      </c>
      <c r="F1010" s="2" t="s">
        <v>3514</v>
      </c>
      <c r="G1010" s="2" t="str">
        <f>HYPERLINK("https://talan.bank.gov.ua/get-user-certificate/RV8DCBZT6t2HShG35chp","Завантажити сертифікат")</f>
        <v>Завантажити сертифікат</v>
      </c>
    </row>
    <row r="1011" spans="1:7" x14ac:dyDescent="0.3">
      <c r="A1011" s="2">
        <v>1010</v>
      </c>
      <c r="B1011" s="2" t="s">
        <v>3515</v>
      </c>
      <c r="C1011" s="2" t="s">
        <v>3508</v>
      </c>
      <c r="D1011" s="2" t="s">
        <v>3509</v>
      </c>
      <c r="E1011" s="2" t="s">
        <v>3516</v>
      </c>
      <c r="F1011" s="2" t="s">
        <v>3517</v>
      </c>
      <c r="G1011" s="2" t="str">
        <f>HYPERLINK("https://talan.bank.gov.ua/get-user-certificate/RV8DCToW0lSba_-uulBS","Завантажити сертифікат")</f>
        <v>Завантажити сертифікат</v>
      </c>
    </row>
    <row r="1012" spans="1:7" x14ac:dyDescent="0.3">
      <c r="A1012" s="2">
        <v>1011</v>
      </c>
      <c r="B1012" s="2" t="s">
        <v>3518</v>
      </c>
      <c r="C1012" s="2" t="s">
        <v>3508</v>
      </c>
      <c r="D1012" s="2" t="s">
        <v>3509</v>
      </c>
      <c r="E1012" s="2" t="s">
        <v>3519</v>
      </c>
      <c r="F1012" s="2" t="s">
        <v>3520</v>
      </c>
      <c r="G1012" s="2" t="str">
        <f>HYPERLINK("https://talan.bank.gov.ua/get-user-certificate/RV8DCr913WdhL10xQ9N5","Завантажити сертифікат")</f>
        <v>Завантажити сертифікат</v>
      </c>
    </row>
    <row r="1013" spans="1:7" x14ac:dyDescent="0.3">
      <c r="A1013" s="2">
        <v>1012</v>
      </c>
      <c r="B1013" s="2" t="s">
        <v>3521</v>
      </c>
      <c r="C1013" s="2" t="s">
        <v>3522</v>
      </c>
      <c r="D1013" s="2" t="s">
        <v>3523</v>
      </c>
      <c r="E1013" s="2" t="s">
        <v>3524</v>
      </c>
      <c r="F1013" s="2" t="s">
        <v>3525</v>
      </c>
      <c r="G1013" s="2" t="str">
        <f>HYPERLINK("https://talan.bank.gov.ua/get-user-certificate/RV8DCDstRcGouJ3rL-v9","Завантажити сертифікат")</f>
        <v>Завантажити сертифікат</v>
      </c>
    </row>
    <row r="1014" spans="1:7" x14ac:dyDescent="0.3">
      <c r="A1014" s="2">
        <v>1013</v>
      </c>
      <c r="B1014" s="2" t="s">
        <v>3526</v>
      </c>
      <c r="C1014" s="2" t="s">
        <v>3522</v>
      </c>
      <c r="D1014" s="2" t="s">
        <v>3523</v>
      </c>
      <c r="E1014" s="2" t="s">
        <v>3527</v>
      </c>
      <c r="F1014" s="2" t="s">
        <v>3528</v>
      </c>
      <c r="G1014" s="2" t="str">
        <f>HYPERLINK("https://talan.bank.gov.ua/get-user-certificate/RV8DC134pyzbE98Fiy_N","Завантажити сертифікат")</f>
        <v>Завантажити сертифікат</v>
      </c>
    </row>
    <row r="1015" spans="1:7" ht="28.8" x14ac:dyDescent="0.3">
      <c r="A1015" s="2">
        <v>1014</v>
      </c>
      <c r="B1015" s="2" t="s">
        <v>3529</v>
      </c>
      <c r="C1015" s="2" t="s">
        <v>3522</v>
      </c>
      <c r="D1015" s="2" t="s">
        <v>3523</v>
      </c>
      <c r="E1015" s="2" t="s">
        <v>3530</v>
      </c>
      <c r="F1015" s="2" t="s">
        <v>3531</v>
      </c>
      <c r="G1015" s="2" t="str">
        <f>HYPERLINK("https://talan.bank.gov.ua/get-user-certificate/RV8DCx-saFa-idbtOXD9","Завантажити сертифікат")</f>
        <v>Завантажити сертифікат</v>
      </c>
    </row>
    <row r="1016" spans="1:7" ht="28.8" x14ac:dyDescent="0.3">
      <c r="A1016" s="2">
        <v>1015</v>
      </c>
      <c r="B1016" s="2" t="s">
        <v>3532</v>
      </c>
      <c r="C1016" s="2" t="s">
        <v>3522</v>
      </c>
      <c r="D1016" s="2" t="s">
        <v>3523</v>
      </c>
      <c r="E1016" s="2" t="s">
        <v>3533</v>
      </c>
      <c r="F1016" s="2" t="s">
        <v>3534</v>
      </c>
      <c r="G1016" s="2" t="str">
        <f>HYPERLINK("https://talan.bank.gov.ua/get-user-certificate/RV8DCwSc-dIa53ofFFgi","Завантажити сертифікат")</f>
        <v>Завантажити сертифікат</v>
      </c>
    </row>
    <row r="1017" spans="1:7" x14ac:dyDescent="0.3">
      <c r="A1017" s="2">
        <v>1016</v>
      </c>
      <c r="B1017" s="2" t="s">
        <v>3535</v>
      </c>
      <c r="C1017" s="2" t="s">
        <v>3522</v>
      </c>
      <c r="D1017" s="2" t="s">
        <v>3523</v>
      </c>
      <c r="E1017" s="2" t="s">
        <v>3536</v>
      </c>
      <c r="F1017" s="2" t="s">
        <v>3537</v>
      </c>
      <c r="G1017" s="2" t="str">
        <f>HYPERLINK("https://talan.bank.gov.ua/get-user-certificate/RV8DCCiU1aJqcbCDvZIj","Завантажити сертифікат")</f>
        <v>Завантажити сертифікат</v>
      </c>
    </row>
    <row r="1018" spans="1:7" x14ac:dyDescent="0.3">
      <c r="A1018" s="2">
        <v>1017</v>
      </c>
      <c r="B1018" s="2" t="s">
        <v>3538</v>
      </c>
      <c r="C1018" s="2" t="s">
        <v>3522</v>
      </c>
      <c r="D1018" s="2" t="s">
        <v>3523</v>
      </c>
      <c r="E1018" s="2" t="s">
        <v>3539</v>
      </c>
      <c r="F1018" s="2" t="s">
        <v>3540</v>
      </c>
      <c r="G1018" s="2" t="str">
        <f>HYPERLINK("https://talan.bank.gov.ua/get-user-certificate/RV8DCdPtdpDef9RjseXm","Завантажити сертифікат")</f>
        <v>Завантажити сертифікат</v>
      </c>
    </row>
    <row r="1019" spans="1:7" x14ac:dyDescent="0.3">
      <c r="A1019" s="2">
        <v>1018</v>
      </c>
      <c r="B1019" s="2" t="s">
        <v>3541</v>
      </c>
      <c r="C1019" s="2" t="s">
        <v>3522</v>
      </c>
      <c r="D1019" s="2" t="s">
        <v>3523</v>
      </c>
      <c r="E1019" s="2" t="s">
        <v>3542</v>
      </c>
      <c r="F1019" s="2" t="s">
        <v>3543</v>
      </c>
      <c r="G1019" s="2" t="str">
        <f>HYPERLINK("https://talan.bank.gov.ua/get-user-certificate/RV8DCM4SclQ2SEZ6st7V","Завантажити сертифікат")</f>
        <v>Завантажити сертифікат</v>
      </c>
    </row>
    <row r="1020" spans="1:7" x14ac:dyDescent="0.3">
      <c r="A1020" s="2">
        <v>1019</v>
      </c>
      <c r="B1020" s="2" t="s">
        <v>3544</v>
      </c>
      <c r="C1020" s="2" t="s">
        <v>3522</v>
      </c>
      <c r="D1020" s="2" t="s">
        <v>3523</v>
      </c>
      <c r="E1020" s="2" t="s">
        <v>3545</v>
      </c>
      <c r="F1020" s="2" t="s">
        <v>3546</v>
      </c>
      <c r="G1020" s="2" t="str">
        <f>HYPERLINK("https://talan.bank.gov.ua/get-user-certificate/RV8DCA9Z2ouuvA0f-VBE","Завантажити сертифікат")</f>
        <v>Завантажити сертифікат</v>
      </c>
    </row>
    <row r="1021" spans="1:7" ht="28.8" x14ac:dyDescent="0.3">
      <c r="A1021" s="2">
        <v>1020</v>
      </c>
      <c r="B1021" s="2" t="s">
        <v>3547</v>
      </c>
      <c r="C1021" s="2" t="s">
        <v>3522</v>
      </c>
      <c r="D1021" s="2" t="s">
        <v>3523</v>
      </c>
      <c r="E1021" s="2" t="s">
        <v>3548</v>
      </c>
      <c r="F1021" s="2" t="s">
        <v>3549</v>
      </c>
      <c r="G1021" s="2" t="str">
        <f>HYPERLINK("https://talan.bank.gov.ua/get-user-certificate/RV8DCx9Zr2jDOP_PF-Mk","Завантажити сертифікат")</f>
        <v>Завантажити сертифікат</v>
      </c>
    </row>
    <row r="1022" spans="1:7" x14ac:dyDescent="0.3">
      <c r="A1022" s="2">
        <v>1021</v>
      </c>
      <c r="B1022" s="2" t="s">
        <v>3550</v>
      </c>
      <c r="C1022" s="2" t="s">
        <v>3522</v>
      </c>
      <c r="D1022" s="2" t="s">
        <v>3523</v>
      </c>
      <c r="E1022" s="2" t="s">
        <v>3551</v>
      </c>
      <c r="F1022" s="2" t="s">
        <v>3552</v>
      </c>
      <c r="G1022" s="2" t="str">
        <f>HYPERLINK("https://talan.bank.gov.ua/get-user-certificate/RV8DCo3tjIg2cshJ9ojI","Завантажити сертифікат")</f>
        <v>Завантажити сертифікат</v>
      </c>
    </row>
    <row r="1023" spans="1:7" x14ac:dyDescent="0.3">
      <c r="A1023" s="2">
        <v>1022</v>
      </c>
      <c r="B1023" s="2" t="s">
        <v>3553</v>
      </c>
      <c r="C1023" s="2" t="s">
        <v>3522</v>
      </c>
      <c r="D1023" s="2" t="s">
        <v>3523</v>
      </c>
      <c r="E1023" s="2" t="s">
        <v>3554</v>
      </c>
      <c r="F1023" s="2" t="s">
        <v>3555</v>
      </c>
      <c r="G1023" s="2" t="str">
        <f>HYPERLINK("https://talan.bank.gov.ua/get-user-certificate/RV8DCDbM7YW9ocj-0Nag","Завантажити сертифікат")</f>
        <v>Завантажити сертифікат</v>
      </c>
    </row>
    <row r="1024" spans="1:7" x14ac:dyDescent="0.3">
      <c r="A1024" s="2">
        <v>1023</v>
      </c>
      <c r="B1024" s="2" t="s">
        <v>3556</v>
      </c>
      <c r="C1024" s="2" t="s">
        <v>3522</v>
      </c>
      <c r="D1024" s="2" t="s">
        <v>3523</v>
      </c>
      <c r="E1024" s="2" t="s">
        <v>3557</v>
      </c>
      <c r="F1024" s="2" t="s">
        <v>3558</v>
      </c>
      <c r="G1024" s="2" t="str">
        <f>HYPERLINK("https://talan.bank.gov.ua/get-user-certificate/RV8DCPJchXZSTXRTvELd","Завантажити сертифікат")</f>
        <v>Завантажити сертифікат</v>
      </c>
    </row>
    <row r="1025" spans="1:7" x14ac:dyDescent="0.3">
      <c r="A1025" s="2">
        <v>1024</v>
      </c>
      <c r="B1025" s="2" t="s">
        <v>3559</v>
      </c>
      <c r="C1025" s="2" t="s">
        <v>3522</v>
      </c>
      <c r="D1025" s="2" t="s">
        <v>3523</v>
      </c>
      <c r="E1025" s="2" t="s">
        <v>3560</v>
      </c>
      <c r="F1025" s="2" t="s">
        <v>3561</v>
      </c>
      <c r="G1025" s="2" t="str">
        <f>HYPERLINK("https://talan.bank.gov.ua/get-user-certificate/RV8DCAA0Xz1aYdiFQZhp","Завантажити сертифікат")</f>
        <v>Завантажити сертифікат</v>
      </c>
    </row>
    <row r="1026" spans="1:7" x14ac:dyDescent="0.3">
      <c r="A1026" s="2">
        <v>1025</v>
      </c>
      <c r="B1026" s="2" t="s">
        <v>3562</v>
      </c>
      <c r="C1026" s="2" t="s">
        <v>3522</v>
      </c>
      <c r="D1026" s="2" t="s">
        <v>3523</v>
      </c>
      <c r="E1026" s="2" t="s">
        <v>3563</v>
      </c>
      <c r="F1026" s="2" t="s">
        <v>3564</v>
      </c>
      <c r="G1026" s="2" t="str">
        <f>HYPERLINK("https://talan.bank.gov.ua/get-user-certificate/RV8DC2xi1ohYpCQUtnB5","Завантажити сертифікат")</f>
        <v>Завантажити сертифікат</v>
      </c>
    </row>
    <row r="1027" spans="1:7" x14ac:dyDescent="0.3">
      <c r="A1027" s="2">
        <v>1026</v>
      </c>
      <c r="B1027" s="2" t="s">
        <v>3565</v>
      </c>
      <c r="C1027" s="2" t="s">
        <v>3522</v>
      </c>
      <c r="D1027" s="2" t="s">
        <v>3523</v>
      </c>
      <c r="E1027" s="2" t="s">
        <v>3566</v>
      </c>
      <c r="F1027" s="2" t="s">
        <v>3567</v>
      </c>
      <c r="G1027" s="2" t="str">
        <f>HYPERLINK("https://talan.bank.gov.ua/get-user-certificate/RV8DCOIgwGzajkc9kMCB","Завантажити сертифікат")</f>
        <v>Завантажити сертифікат</v>
      </c>
    </row>
    <row r="1028" spans="1:7" x14ac:dyDescent="0.3">
      <c r="A1028" s="2">
        <v>1027</v>
      </c>
      <c r="B1028" s="2" t="s">
        <v>3568</v>
      </c>
      <c r="C1028" s="2" t="s">
        <v>3522</v>
      </c>
      <c r="D1028" s="2" t="s">
        <v>3523</v>
      </c>
      <c r="E1028" s="2" t="s">
        <v>3569</v>
      </c>
      <c r="F1028" s="2" t="s">
        <v>3570</v>
      </c>
      <c r="G1028" s="2" t="str">
        <f>HYPERLINK("https://talan.bank.gov.ua/get-user-certificate/RV8DCU9ImPNDFJcJ4EYZ","Завантажити сертифікат")</f>
        <v>Завантажити сертифікат</v>
      </c>
    </row>
    <row r="1029" spans="1:7" ht="28.8" x14ac:dyDescent="0.3">
      <c r="A1029" s="2">
        <v>1028</v>
      </c>
      <c r="B1029" s="2" t="s">
        <v>3571</v>
      </c>
      <c r="C1029" s="2" t="s">
        <v>3522</v>
      </c>
      <c r="D1029" s="2" t="s">
        <v>3523</v>
      </c>
      <c r="E1029" s="2" t="s">
        <v>3572</v>
      </c>
      <c r="F1029" s="2" t="s">
        <v>3573</v>
      </c>
      <c r="G1029" s="2" t="str">
        <f>HYPERLINK("https://talan.bank.gov.ua/get-user-certificate/RV8DCRojonn0xDxCOFwz","Завантажити сертифікат")</f>
        <v>Завантажити сертифікат</v>
      </c>
    </row>
    <row r="1030" spans="1:7" ht="28.8" x14ac:dyDescent="0.3">
      <c r="A1030" s="2">
        <v>1029</v>
      </c>
      <c r="B1030" s="2" t="s">
        <v>3574</v>
      </c>
      <c r="C1030" s="2" t="s">
        <v>3522</v>
      </c>
      <c r="D1030" s="2" t="s">
        <v>3523</v>
      </c>
      <c r="E1030" s="2" t="s">
        <v>3575</v>
      </c>
      <c r="F1030" s="2" t="s">
        <v>3576</v>
      </c>
      <c r="G1030" s="2" t="str">
        <f>HYPERLINK("https://talan.bank.gov.ua/get-user-certificate/RV8DCCRc4m_WL__OotnF","Завантажити сертифікат")</f>
        <v>Завантажити сертифікат</v>
      </c>
    </row>
    <row r="1031" spans="1:7" x14ac:dyDescent="0.3">
      <c r="A1031" s="2">
        <v>1030</v>
      </c>
      <c r="B1031" s="2" t="s">
        <v>3577</v>
      </c>
      <c r="C1031" s="2" t="s">
        <v>3522</v>
      </c>
      <c r="D1031" s="2" t="s">
        <v>3523</v>
      </c>
      <c r="E1031" s="2" t="s">
        <v>3578</v>
      </c>
      <c r="F1031" s="2" t="s">
        <v>3579</v>
      </c>
      <c r="G1031" s="2" t="str">
        <f>HYPERLINK("https://talan.bank.gov.ua/get-user-certificate/RV8DCgFmnH2D1TRG-Z6H","Завантажити сертифікат")</f>
        <v>Завантажити сертифікат</v>
      </c>
    </row>
    <row r="1032" spans="1:7" x14ac:dyDescent="0.3">
      <c r="A1032" s="2">
        <v>1031</v>
      </c>
      <c r="B1032" s="2" t="s">
        <v>3580</v>
      </c>
      <c r="C1032" s="2" t="s">
        <v>3522</v>
      </c>
      <c r="D1032" s="2" t="s">
        <v>3523</v>
      </c>
      <c r="E1032" s="2" t="s">
        <v>3581</v>
      </c>
      <c r="F1032" s="2" t="s">
        <v>3582</v>
      </c>
      <c r="G1032" s="2" t="str">
        <f>HYPERLINK("https://talan.bank.gov.ua/get-user-certificate/RV8DCUKhvdjc0TmFaxDw","Завантажити сертифікат")</f>
        <v>Завантажити сертифікат</v>
      </c>
    </row>
    <row r="1033" spans="1:7" x14ac:dyDescent="0.3">
      <c r="A1033" s="2">
        <v>1032</v>
      </c>
      <c r="B1033" s="2" t="s">
        <v>3583</v>
      </c>
      <c r="C1033" s="2" t="s">
        <v>3522</v>
      </c>
      <c r="D1033" s="2" t="s">
        <v>3523</v>
      </c>
      <c r="E1033" s="2" t="s">
        <v>3584</v>
      </c>
      <c r="F1033" s="2" t="s">
        <v>3585</v>
      </c>
      <c r="G1033" s="2" t="str">
        <f>HYPERLINK("https://talan.bank.gov.ua/get-user-certificate/RV8DCCoOcLcQDATJIu-j","Завантажити сертифікат")</f>
        <v>Завантажити сертифікат</v>
      </c>
    </row>
    <row r="1034" spans="1:7" ht="28.8" x14ac:dyDescent="0.3">
      <c r="A1034" s="2">
        <v>1033</v>
      </c>
      <c r="B1034" s="2" t="s">
        <v>3586</v>
      </c>
      <c r="C1034" s="2" t="s">
        <v>3587</v>
      </c>
      <c r="D1034" s="2" t="s">
        <v>3588</v>
      </c>
      <c r="E1034" s="2" t="s">
        <v>3589</v>
      </c>
      <c r="F1034" s="2" t="s">
        <v>3590</v>
      </c>
      <c r="G1034" s="2" t="str">
        <f>HYPERLINK("https://talan.bank.gov.ua/get-user-certificate/RV8DCuoLA-fgOhOztAXh","Завантажити сертифікат")</f>
        <v>Завантажити сертифікат</v>
      </c>
    </row>
    <row r="1035" spans="1:7" ht="28.8" x14ac:dyDescent="0.3">
      <c r="A1035" s="2">
        <v>1034</v>
      </c>
      <c r="B1035" s="2" t="s">
        <v>3591</v>
      </c>
      <c r="C1035" s="2" t="s">
        <v>3587</v>
      </c>
      <c r="D1035" s="2" t="s">
        <v>3588</v>
      </c>
      <c r="E1035" s="2" t="s">
        <v>3592</v>
      </c>
      <c r="F1035" s="2" t="s">
        <v>3593</v>
      </c>
      <c r="G1035" s="2" t="str">
        <f>HYPERLINK("https://talan.bank.gov.ua/get-user-certificate/RV8DCWo19DMJfYLifGin","Завантажити сертифікат")</f>
        <v>Завантажити сертифікат</v>
      </c>
    </row>
    <row r="1036" spans="1:7" ht="28.8" x14ac:dyDescent="0.3">
      <c r="A1036" s="2">
        <v>1035</v>
      </c>
      <c r="B1036" s="2" t="s">
        <v>3594</v>
      </c>
      <c r="C1036" s="2" t="s">
        <v>3587</v>
      </c>
      <c r="D1036" s="2" t="s">
        <v>3588</v>
      </c>
      <c r="E1036" s="2" t="s">
        <v>3595</v>
      </c>
      <c r="F1036" s="2" t="s">
        <v>3596</v>
      </c>
      <c r="G1036" s="2" t="str">
        <f>HYPERLINK("https://talan.bank.gov.ua/get-user-certificate/RV8DChLOPCp_JO1x0lGw","Завантажити сертифікат")</f>
        <v>Завантажити сертифікат</v>
      </c>
    </row>
    <row r="1037" spans="1:7" ht="28.8" x14ac:dyDescent="0.3">
      <c r="A1037" s="2">
        <v>1036</v>
      </c>
      <c r="B1037" s="2" t="s">
        <v>3597</v>
      </c>
      <c r="C1037" s="2" t="s">
        <v>3587</v>
      </c>
      <c r="D1037" s="2" t="s">
        <v>3588</v>
      </c>
      <c r="E1037" s="2" t="s">
        <v>3598</v>
      </c>
      <c r="F1037" s="2" t="s">
        <v>3599</v>
      </c>
      <c r="G1037" s="2" t="str">
        <f>HYPERLINK("https://talan.bank.gov.ua/get-user-certificate/RV8DCDNPbXsGTKo4ojNV","Завантажити сертифікат")</f>
        <v>Завантажити сертифікат</v>
      </c>
    </row>
    <row r="1038" spans="1:7" ht="28.8" x14ac:dyDescent="0.3">
      <c r="A1038" s="2">
        <v>1037</v>
      </c>
      <c r="B1038" s="2" t="s">
        <v>3600</v>
      </c>
      <c r="C1038" s="2" t="s">
        <v>3587</v>
      </c>
      <c r="D1038" s="2" t="s">
        <v>3588</v>
      </c>
      <c r="E1038" s="2" t="s">
        <v>3601</v>
      </c>
      <c r="F1038" s="2" t="s">
        <v>3602</v>
      </c>
      <c r="G1038" s="2" t="str">
        <f>HYPERLINK("https://talan.bank.gov.ua/get-user-certificate/RV8DCe6YvTorF3mmYwqz","Завантажити сертифікат")</f>
        <v>Завантажити сертифікат</v>
      </c>
    </row>
    <row r="1039" spans="1:7" ht="28.8" x14ac:dyDescent="0.3">
      <c r="A1039" s="2">
        <v>1038</v>
      </c>
      <c r="B1039" s="2" t="s">
        <v>3603</v>
      </c>
      <c r="C1039" s="2" t="s">
        <v>3587</v>
      </c>
      <c r="D1039" s="2" t="s">
        <v>3588</v>
      </c>
      <c r="E1039" s="2" t="s">
        <v>3604</v>
      </c>
      <c r="F1039" s="2" t="s">
        <v>3605</v>
      </c>
      <c r="G1039" s="2" t="str">
        <f>HYPERLINK("https://talan.bank.gov.ua/get-user-certificate/RV8DCa2RbP1gxmTL46nl","Завантажити сертифікат")</f>
        <v>Завантажити сертифікат</v>
      </c>
    </row>
    <row r="1040" spans="1:7" ht="28.8" x14ac:dyDescent="0.3">
      <c r="A1040" s="2">
        <v>1039</v>
      </c>
      <c r="B1040" s="2" t="s">
        <v>3606</v>
      </c>
      <c r="C1040" s="2" t="s">
        <v>3587</v>
      </c>
      <c r="D1040" s="2" t="s">
        <v>3588</v>
      </c>
      <c r="E1040" s="2" t="s">
        <v>3607</v>
      </c>
      <c r="F1040" s="2" t="s">
        <v>3608</v>
      </c>
      <c r="G1040" s="2" t="str">
        <f>HYPERLINK("https://talan.bank.gov.ua/get-user-certificate/RV8DC6izLjdKs6CcE0yF","Завантажити сертифікат")</f>
        <v>Завантажити сертифікат</v>
      </c>
    </row>
    <row r="1041" spans="1:7" ht="28.8" x14ac:dyDescent="0.3">
      <c r="A1041" s="2">
        <v>1040</v>
      </c>
      <c r="B1041" s="2" t="s">
        <v>3609</v>
      </c>
      <c r="C1041" s="2" t="s">
        <v>3587</v>
      </c>
      <c r="D1041" s="2" t="s">
        <v>3588</v>
      </c>
      <c r="E1041" s="2" t="s">
        <v>3610</v>
      </c>
      <c r="F1041" s="2" t="s">
        <v>3611</v>
      </c>
      <c r="G1041" s="2" t="str">
        <f>HYPERLINK("https://talan.bank.gov.ua/get-user-certificate/RV8DC_KUgkxR-9qG03iI","Завантажити сертифікат")</f>
        <v>Завантажити сертифікат</v>
      </c>
    </row>
    <row r="1042" spans="1:7" x14ac:dyDescent="0.3">
      <c r="A1042" s="2">
        <v>1041</v>
      </c>
      <c r="B1042" s="2" t="s">
        <v>3612</v>
      </c>
      <c r="C1042" s="2" t="s">
        <v>3613</v>
      </c>
      <c r="D1042" s="2" t="s">
        <v>3614</v>
      </c>
      <c r="E1042" s="2" t="s">
        <v>3615</v>
      </c>
      <c r="F1042" s="2" t="s">
        <v>3616</v>
      </c>
      <c r="G1042" s="2" t="str">
        <f>HYPERLINK("https://talan.bank.gov.ua/get-user-certificate/RV8DCHO2UkH_-Pi0a-40","Завантажити сертифікат")</f>
        <v>Завантажити сертифікат</v>
      </c>
    </row>
    <row r="1043" spans="1:7" ht="28.8" x14ac:dyDescent="0.3">
      <c r="A1043" s="2">
        <v>1042</v>
      </c>
      <c r="B1043" s="2" t="s">
        <v>3617</v>
      </c>
      <c r="C1043" s="2" t="s">
        <v>3618</v>
      </c>
      <c r="D1043" s="2" t="s">
        <v>3619</v>
      </c>
      <c r="E1043" s="2" t="s">
        <v>3620</v>
      </c>
      <c r="F1043" s="2" t="s">
        <v>3621</v>
      </c>
      <c r="G1043" s="2" t="str">
        <f>HYPERLINK("https://talan.bank.gov.ua/get-user-certificate/RV8DCsru0xnXZVv6JRuQ","Завантажити сертифікат")</f>
        <v>Завантажити сертифікат</v>
      </c>
    </row>
    <row r="1044" spans="1:7" ht="28.8" x14ac:dyDescent="0.3">
      <c r="A1044" s="2">
        <v>1043</v>
      </c>
      <c r="B1044" s="2" t="s">
        <v>3622</v>
      </c>
      <c r="C1044" s="2" t="s">
        <v>3618</v>
      </c>
      <c r="D1044" s="2" t="s">
        <v>3619</v>
      </c>
      <c r="E1044" s="2" t="s">
        <v>3623</v>
      </c>
      <c r="F1044" s="2" t="s">
        <v>3624</v>
      </c>
      <c r="G1044" s="2" t="str">
        <f>HYPERLINK("https://talan.bank.gov.ua/get-user-certificate/RV8DChHlIvqoYJO0ZbJo","Завантажити сертифікат")</f>
        <v>Завантажити сертифікат</v>
      </c>
    </row>
    <row r="1045" spans="1:7" ht="28.8" x14ac:dyDescent="0.3">
      <c r="A1045" s="2">
        <v>1044</v>
      </c>
      <c r="B1045" s="2" t="s">
        <v>3625</v>
      </c>
      <c r="C1045" s="2" t="s">
        <v>3618</v>
      </c>
      <c r="D1045" s="2" t="s">
        <v>3619</v>
      </c>
      <c r="E1045" s="2" t="s">
        <v>3626</v>
      </c>
      <c r="F1045" s="2" t="s">
        <v>3627</v>
      </c>
      <c r="G1045" s="2" t="str">
        <f>HYPERLINK("https://talan.bank.gov.ua/get-user-certificate/RV8DCjWuM08S964NuZ-f","Завантажити сертифікат")</f>
        <v>Завантажити сертифікат</v>
      </c>
    </row>
    <row r="1046" spans="1:7" ht="28.8" x14ac:dyDescent="0.3">
      <c r="A1046" s="2">
        <v>1045</v>
      </c>
      <c r="B1046" s="2" t="s">
        <v>3628</v>
      </c>
      <c r="C1046" s="2" t="s">
        <v>3618</v>
      </c>
      <c r="D1046" s="2" t="s">
        <v>3619</v>
      </c>
      <c r="E1046" s="2" t="s">
        <v>3629</v>
      </c>
      <c r="F1046" s="2" t="s">
        <v>3630</v>
      </c>
      <c r="G1046" s="2" t="str">
        <f>HYPERLINK("https://talan.bank.gov.ua/get-user-certificate/RV8DCl4q6qB8OacScuMV","Завантажити сертифікат")</f>
        <v>Завантажити сертифікат</v>
      </c>
    </row>
    <row r="1047" spans="1:7" ht="28.8" x14ac:dyDescent="0.3">
      <c r="A1047" s="2">
        <v>1046</v>
      </c>
      <c r="B1047" s="2" t="s">
        <v>3631</v>
      </c>
      <c r="C1047" s="2" t="s">
        <v>3632</v>
      </c>
      <c r="D1047" s="2" t="s">
        <v>3633</v>
      </c>
      <c r="E1047" s="2" t="s">
        <v>3634</v>
      </c>
      <c r="F1047" s="2" t="s">
        <v>3635</v>
      </c>
      <c r="G1047" s="2" t="str">
        <f>HYPERLINK("https://talan.bank.gov.ua/get-user-certificate/RV8DCIF55Zg7ET0BAfZR","Завантажити сертифікат")</f>
        <v>Завантажити сертифікат</v>
      </c>
    </row>
    <row r="1048" spans="1:7" ht="28.8" x14ac:dyDescent="0.3">
      <c r="A1048" s="2">
        <v>1047</v>
      </c>
      <c r="B1048" s="2" t="s">
        <v>3636</v>
      </c>
      <c r="C1048" s="2" t="s">
        <v>3632</v>
      </c>
      <c r="D1048" s="2" t="s">
        <v>3633</v>
      </c>
      <c r="E1048" s="2" t="s">
        <v>3637</v>
      </c>
      <c r="F1048" s="2" t="s">
        <v>3638</v>
      </c>
      <c r="G1048" s="2" t="str">
        <f>HYPERLINK("https://talan.bank.gov.ua/get-user-certificate/RV8DCjPjSzvyTb7h6aWe","Завантажити сертифікат")</f>
        <v>Завантажити сертифікат</v>
      </c>
    </row>
    <row r="1049" spans="1:7" ht="28.8" x14ac:dyDescent="0.3">
      <c r="A1049" s="2">
        <v>1048</v>
      </c>
      <c r="B1049" s="2" t="s">
        <v>3639</v>
      </c>
      <c r="C1049" s="2" t="s">
        <v>3632</v>
      </c>
      <c r="D1049" s="2" t="s">
        <v>3633</v>
      </c>
      <c r="E1049" s="2" t="s">
        <v>3640</v>
      </c>
      <c r="F1049" s="2" t="s">
        <v>3641</v>
      </c>
      <c r="G1049" s="2" t="str">
        <f>HYPERLINK("https://talan.bank.gov.ua/get-user-certificate/RV8DCv-zHo7-7fxpA4kv","Завантажити сертифікат")</f>
        <v>Завантажити сертифікат</v>
      </c>
    </row>
    <row r="1050" spans="1:7" ht="28.8" x14ac:dyDescent="0.3">
      <c r="A1050" s="2">
        <v>1049</v>
      </c>
      <c r="B1050" s="2" t="s">
        <v>3642</v>
      </c>
      <c r="C1050" s="2" t="s">
        <v>3632</v>
      </c>
      <c r="D1050" s="2" t="s">
        <v>3633</v>
      </c>
      <c r="E1050" s="2" t="s">
        <v>3643</v>
      </c>
      <c r="F1050" s="2" t="s">
        <v>3644</v>
      </c>
      <c r="G1050" s="2" t="str">
        <f>HYPERLINK("https://talan.bank.gov.ua/get-user-certificate/RV8DCkM8R34GdiTJtPwV","Завантажити сертифікат")</f>
        <v>Завантажити сертифікат</v>
      </c>
    </row>
    <row r="1051" spans="1:7" ht="28.8" x14ac:dyDescent="0.3">
      <c r="A1051" s="2">
        <v>1050</v>
      </c>
      <c r="B1051" s="2" t="s">
        <v>3645</v>
      </c>
      <c r="C1051" s="2" t="s">
        <v>3632</v>
      </c>
      <c r="D1051" s="2" t="s">
        <v>3633</v>
      </c>
      <c r="E1051" s="2" t="s">
        <v>3646</v>
      </c>
      <c r="F1051" s="2" t="s">
        <v>3647</v>
      </c>
      <c r="G1051" s="2" t="str">
        <f>HYPERLINK("https://talan.bank.gov.ua/get-user-certificate/RV8DCuGIAi4UcjmzGJ-M","Завантажити сертифікат")</f>
        <v>Завантажити сертифікат</v>
      </c>
    </row>
    <row r="1052" spans="1:7" ht="28.8" x14ac:dyDescent="0.3">
      <c r="A1052" s="2">
        <v>1051</v>
      </c>
      <c r="B1052" s="2" t="s">
        <v>3648</v>
      </c>
      <c r="C1052" s="2" t="s">
        <v>3632</v>
      </c>
      <c r="D1052" s="2" t="s">
        <v>3633</v>
      </c>
      <c r="E1052" s="2" t="s">
        <v>3649</v>
      </c>
      <c r="F1052" s="2" t="s">
        <v>3650</v>
      </c>
      <c r="G1052" s="2" t="str">
        <f>HYPERLINK("https://talan.bank.gov.ua/get-user-certificate/RV8DCZjeBacVnKbBbHHn","Завантажити сертифікат")</f>
        <v>Завантажити сертифікат</v>
      </c>
    </row>
    <row r="1053" spans="1:7" ht="28.8" x14ac:dyDescent="0.3">
      <c r="A1053" s="2">
        <v>1052</v>
      </c>
      <c r="B1053" s="2" t="s">
        <v>3651</v>
      </c>
      <c r="C1053" s="2" t="s">
        <v>3632</v>
      </c>
      <c r="D1053" s="2" t="s">
        <v>3633</v>
      </c>
      <c r="E1053" s="2" t="s">
        <v>3652</v>
      </c>
      <c r="F1053" s="2" t="s">
        <v>3653</v>
      </c>
      <c r="G1053" s="2" t="str">
        <f>HYPERLINK("https://talan.bank.gov.ua/get-user-certificate/RV8DCmoPaPcRAyVRKpjL","Завантажити сертифікат")</f>
        <v>Завантажити сертифікат</v>
      </c>
    </row>
    <row r="1054" spans="1:7" ht="28.8" x14ac:dyDescent="0.3">
      <c r="A1054" s="2">
        <v>1053</v>
      </c>
      <c r="B1054" s="2" t="s">
        <v>3654</v>
      </c>
      <c r="C1054" s="2" t="s">
        <v>3632</v>
      </c>
      <c r="D1054" s="2" t="s">
        <v>3633</v>
      </c>
      <c r="E1054" s="2" t="s">
        <v>3655</v>
      </c>
      <c r="F1054" s="2" t="s">
        <v>3656</v>
      </c>
      <c r="G1054" s="2" t="str">
        <f>HYPERLINK("https://talan.bank.gov.ua/get-user-certificate/RV8DCKR-H3TBdGEJSS8y","Завантажити сертифікат")</f>
        <v>Завантажити сертифікат</v>
      </c>
    </row>
    <row r="1055" spans="1:7" ht="28.8" x14ac:dyDescent="0.3">
      <c r="A1055" s="2">
        <v>1054</v>
      </c>
      <c r="B1055" s="2" t="s">
        <v>3657</v>
      </c>
      <c r="C1055" s="2" t="s">
        <v>3632</v>
      </c>
      <c r="D1055" s="2" t="s">
        <v>3633</v>
      </c>
      <c r="E1055" s="2" t="s">
        <v>3658</v>
      </c>
      <c r="F1055" s="2" t="s">
        <v>3659</v>
      </c>
      <c r="G1055" s="2" t="str">
        <f>HYPERLINK("https://talan.bank.gov.ua/get-user-certificate/RV8DC1ziTKy26jCpas0Y","Завантажити сертифікат")</f>
        <v>Завантажити сертифікат</v>
      </c>
    </row>
    <row r="1056" spans="1:7" ht="28.8" x14ac:dyDescent="0.3">
      <c r="A1056" s="2">
        <v>1055</v>
      </c>
      <c r="B1056" s="2" t="s">
        <v>3660</v>
      </c>
      <c r="C1056" s="2" t="s">
        <v>3661</v>
      </c>
      <c r="D1056" s="2" t="s">
        <v>3662</v>
      </c>
      <c r="E1056" s="2" t="s">
        <v>3663</v>
      </c>
      <c r="F1056" s="2" t="s">
        <v>3664</v>
      </c>
      <c r="G1056" s="2" t="str">
        <f>HYPERLINK("https://talan.bank.gov.ua/get-user-certificate/RV8DCgrmGx_eGf9ujSDU","Завантажити сертифікат")</f>
        <v>Завантажити сертифікат</v>
      </c>
    </row>
    <row r="1057" spans="1:7" ht="28.8" x14ac:dyDescent="0.3">
      <c r="A1057" s="2">
        <v>1056</v>
      </c>
      <c r="B1057" s="2" t="s">
        <v>3665</v>
      </c>
      <c r="C1057" s="2" t="s">
        <v>3661</v>
      </c>
      <c r="D1057" s="2" t="s">
        <v>3662</v>
      </c>
      <c r="E1057" s="2" t="s">
        <v>3666</v>
      </c>
      <c r="F1057" s="2" t="s">
        <v>3667</v>
      </c>
      <c r="G1057" s="2" t="str">
        <f>HYPERLINK("https://talan.bank.gov.ua/get-user-certificate/RV8DCFBGzP8pPiM8jPCy","Завантажити сертифікат")</f>
        <v>Завантажити сертифікат</v>
      </c>
    </row>
    <row r="1058" spans="1:7" ht="28.8" x14ac:dyDescent="0.3">
      <c r="A1058" s="2">
        <v>1057</v>
      </c>
      <c r="B1058" s="2" t="s">
        <v>3668</v>
      </c>
      <c r="C1058" s="2" t="s">
        <v>3661</v>
      </c>
      <c r="D1058" s="2" t="s">
        <v>3662</v>
      </c>
      <c r="E1058" s="2" t="s">
        <v>3669</v>
      </c>
      <c r="F1058" s="2" t="s">
        <v>3670</v>
      </c>
      <c r="G1058" s="2" t="str">
        <f>HYPERLINK("https://talan.bank.gov.ua/get-user-certificate/RV8DCwzSFank5jFsH8d6","Завантажити сертифікат")</f>
        <v>Завантажити сертифікат</v>
      </c>
    </row>
    <row r="1059" spans="1:7" ht="43.2" x14ac:dyDescent="0.3">
      <c r="A1059" s="2">
        <v>1058</v>
      </c>
      <c r="B1059" s="2" t="s">
        <v>3671</v>
      </c>
      <c r="C1059" s="2" t="s">
        <v>3672</v>
      </c>
      <c r="D1059" s="2" t="s">
        <v>3673</v>
      </c>
      <c r="E1059" s="2" t="s">
        <v>3674</v>
      </c>
      <c r="F1059" s="2" t="s">
        <v>3675</v>
      </c>
      <c r="G1059" s="2" t="str">
        <f>HYPERLINK("https://talan.bank.gov.ua/get-user-certificate/RV8DCZNKMWcOf5KjUHW0","Завантажити сертифікат")</f>
        <v>Завантажити сертифікат</v>
      </c>
    </row>
    <row r="1060" spans="1:7" ht="43.2" x14ac:dyDescent="0.3">
      <c r="A1060" s="2">
        <v>1059</v>
      </c>
      <c r="B1060" s="2" t="s">
        <v>3676</v>
      </c>
      <c r="C1060" s="2" t="s">
        <v>3672</v>
      </c>
      <c r="D1060" s="2" t="s">
        <v>3673</v>
      </c>
      <c r="E1060" s="2" t="s">
        <v>3677</v>
      </c>
      <c r="F1060" s="2" t="s">
        <v>3678</v>
      </c>
      <c r="G1060" s="2" t="str">
        <f>HYPERLINK("https://talan.bank.gov.ua/get-user-certificate/RV8DCo8m8Eb36REJ98Bg","Завантажити сертифікат")</f>
        <v>Завантажити сертифікат</v>
      </c>
    </row>
    <row r="1061" spans="1:7" ht="43.2" x14ac:dyDescent="0.3">
      <c r="A1061" s="2">
        <v>1060</v>
      </c>
      <c r="B1061" s="2" t="s">
        <v>3679</v>
      </c>
      <c r="C1061" s="2" t="s">
        <v>3680</v>
      </c>
      <c r="D1061" s="2" t="s">
        <v>3673</v>
      </c>
      <c r="E1061" s="2" t="s">
        <v>3681</v>
      </c>
      <c r="F1061" s="2" t="s">
        <v>3682</v>
      </c>
      <c r="G1061" s="2" t="str">
        <f>HYPERLINK("https://talan.bank.gov.ua/get-user-certificate/RV8DCN9GWCjPS4hWOhlC","Завантажити сертифікат")</f>
        <v>Завантажити сертифікат</v>
      </c>
    </row>
    <row r="1062" spans="1:7" ht="43.2" x14ac:dyDescent="0.3">
      <c r="A1062" s="2">
        <v>1061</v>
      </c>
      <c r="B1062" s="2" t="s">
        <v>3683</v>
      </c>
      <c r="C1062" s="2" t="s">
        <v>3680</v>
      </c>
      <c r="D1062" s="2" t="s">
        <v>3673</v>
      </c>
      <c r="E1062" s="2" t="s">
        <v>3684</v>
      </c>
      <c r="F1062" s="2" t="s">
        <v>3685</v>
      </c>
      <c r="G1062" s="2" t="str">
        <f>HYPERLINK("https://talan.bank.gov.ua/get-user-certificate/RV8DCtJFoCwoVNzOmGGU","Завантажити сертифікат")</f>
        <v>Завантажити сертифікат</v>
      </c>
    </row>
    <row r="1063" spans="1:7" ht="43.2" x14ac:dyDescent="0.3">
      <c r="A1063" s="2">
        <v>1062</v>
      </c>
      <c r="B1063" s="2" t="s">
        <v>3686</v>
      </c>
      <c r="C1063" s="2" t="s">
        <v>3680</v>
      </c>
      <c r="D1063" s="2" t="s">
        <v>3673</v>
      </c>
      <c r="E1063" s="2" t="s">
        <v>3687</v>
      </c>
      <c r="F1063" s="2" t="s">
        <v>3688</v>
      </c>
      <c r="G1063" s="2" t="str">
        <f>HYPERLINK("https://talan.bank.gov.ua/get-user-certificate/RV8DCW8YUSzes6V2X_Hz","Завантажити сертифікат")</f>
        <v>Завантажити сертифікат</v>
      </c>
    </row>
    <row r="1064" spans="1:7" x14ac:dyDescent="0.3">
      <c r="A1064" s="2">
        <v>1063</v>
      </c>
      <c r="B1064" s="2" t="s">
        <v>3689</v>
      </c>
      <c r="C1064" s="2" t="s">
        <v>3690</v>
      </c>
      <c r="D1064" s="2" t="s">
        <v>3691</v>
      </c>
      <c r="E1064" s="2" t="s">
        <v>3692</v>
      </c>
      <c r="F1064" s="2" t="s">
        <v>3693</v>
      </c>
      <c r="G1064" s="2" t="str">
        <f>HYPERLINK("https://talan.bank.gov.ua/get-user-certificate/RV8DCenfm6YgJ0k0CBdl","Завантажити сертифікат")</f>
        <v>Завантажити сертифікат</v>
      </c>
    </row>
    <row r="1065" spans="1:7" x14ac:dyDescent="0.3">
      <c r="A1065" s="2">
        <v>1064</v>
      </c>
      <c r="B1065" s="2" t="s">
        <v>3694</v>
      </c>
      <c r="C1065" s="2" t="s">
        <v>3690</v>
      </c>
      <c r="D1065" s="2" t="s">
        <v>3691</v>
      </c>
      <c r="E1065" s="2" t="s">
        <v>3695</v>
      </c>
      <c r="F1065" s="2" t="s">
        <v>3696</v>
      </c>
      <c r="G1065" s="2" t="str">
        <f>HYPERLINK("https://talan.bank.gov.ua/get-user-certificate/RV8DCAu1UxbW9BNxJdcm","Завантажити сертифікат")</f>
        <v>Завантажити сертифікат</v>
      </c>
    </row>
    <row r="1066" spans="1:7" ht="28.8" x14ac:dyDescent="0.3">
      <c r="A1066" s="2">
        <v>1065</v>
      </c>
      <c r="B1066" s="2" t="s">
        <v>3697</v>
      </c>
      <c r="C1066" s="2" t="s">
        <v>3690</v>
      </c>
      <c r="D1066" s="2" t="s">
        <v>3691</v>
      </c>
      <c r="E1066" s="2" t="s">
        <v>3698</v>
      </c>
      <c r="F1066" s="2" t="s">
        <v>3699</v>
      </c>
      <c r="G1066" s="2" t="str">
        <f>HYPERLINK("https://talan.bank.gov.ua/get-user-certificate/RV8DCStIQCEPAZI63mDw","Завантажити сертифікат")</f>
        <v>Завантажити сертифікат</v>
      </c>
    </row>
    <row r="1067" spans="1:7" ht="28.8" x14ac:dyDescent="0.3">
      <c r="A1067" s="2">
        <v>1066</v>
      </c>
      <c r="B1067" s="2" t="s">
        <v>3700</v>
      </c>
      <c r="C1067" s="2" t="s">
        <v>3690</v>
      </c>
      <c r="D1067" s="2" t="s">
        <v>3691</v>
      </c>
      <c r="E1067" s="2" t="s">
        <v>3701</v>
      </c>
      <c r="F1067" s="2" t="s">
        <v>3702</v>
      </c>
      <c r="G1067" s="2" t="str">
        <f>HYPERLINK("https://talan.bank.gov.ua/get-user-certificate/RV8DC7SG3jsIASKoXqAE","Завантажити сертифікат")</f>
        <v>Завантажити сертифікат</v>
      </c>
    </row>
    <row r="1068" spans="1:7" ht="28.8" x14ac:dyDescent="0.3">
      <c r="A1068" s="2">
        <v>1067</v>
      </c>
      <c r="B1068" s="2" t="s">
        <v>3703</v>
      </c>
      <c r="C1068" s="2" t="s">
        <v>3690</v>
      </c>
      <c r="D1068" s="2" t="s">
        <v>3691</v>
      </c>
      <c r="E1068" s="2" t="s">
        <v>3704</v>
      </c>
      <c r="F1068" s="2" t="s">
        <v>3705</v>
      </c>
      <c r="G1068" s="2" t="str">
        <f>HYPERLINK("https://talan.bank.gov.ua/get-user-certificate/RV8DCOnR-FMSyAseJTpK","Завантажити сертифікат")</f>
        <v>Завантажити сертифікат</v>
      </c>
    </row>
    <row r="1069" spans="1:7" x14ac:dyDescent="0.3">
      <c r="A1069" s="2">
        <v>1068</v>
      </c>
      <c r="B1069" s="2" t="s">
        <v>3706</v>
      </c>
      <c r="C1069" s="2" t="s">
        <v>3690</v>
      </c>
      <c r="D1069" s="2" t="s">
        <v>3691</v>
      </c>
      <c r="E1069" s="2" t="s">
        <v>3707</v>
      </c>
      <c r="F1069" s="2" t="s">
        <v>3708</v>
      </c>
      <c r="G1069" s="2" t="str">
        <f>HYPERLINK("https://talan.bank.gov.ua/get-user-certificate/RV8DCMhzwXCjpmYokreD","Завантажити сертифікат")</f>
        <v>Завантажити сертифікат</v>
      </c>
    </row>
    <row r="1070" spans="1:7" ht="28.8" x14ac:dyDescent="0.3">
      <c r="A1070" s="2">
        <v>1069</v>
      </c>
      <c r="B1070" s="2" t="s">
        <v>3709</v>
      </c>
      <c r="C1070" s="2" t="s">
        <v>3690</v>
      </c>
      <c r="D1070" s="2" t="s">
        <v>3691</v>
      </c>
      <c r="E1070" s="2" t="s">
        <v>3710</v>
      </c>
      <c r="F1070" s="2" t="s">
        <v>3711</v>
      </c>
      <c r="G1070" s="2" t="str">
        <f>HYPERLINK("https://talan.bank.gov.ua/get-user-certificate/RV8DCRYzjRZLO_46Qtt3","Завантажити сертифікат")</f>
        <v>Завантажити сертифікат</v>
      </c>
    </row>
    <row r="1071" spans="1:7" x14ac:dyDescent="0.3">
      <c r="A1071" s="2">
        <v>1070</v>
      </c>
      <c r="B1071" s="2" t="s">
        <v>3712</v>
      </c>
      <c r="C1071" s="2" t="s">
        <v>3690</v>
      </c>
      <c r="D1071" s="2" t="s">
        <v>3691</v>
      </c>
      <c r="E1071" s="2" t="s">
        <v>3713</v>
      </c>
      <c r="F1071" s="2" t="s">
        <v>3714</v>
      </c>
      <c r="G1071" s="2" t="str">
        <f>HYPERLINK("https://talan.bank.gov.ua/get-user-certificate/RV8DCR9eBraYOwYL5aso","Завантажити сертифікат")</f>
        <v>Завантажити сертифікат</v>
      </c>
    </row>
    <row r="1072" spans="1:7" x14ac:dyDescent="0.3">
      <c r="A1072" s="2">
        <v>1071</v>
      </c>
      <c r="B1072" s="2" t="s">
        <v>3715</v>
      </c>
      <c r="C1072" s="2" t="s">
        <v>3690</v>
      </c>
      <c r="D1072" s="2" t="s">
        <v>3691</v>
      </c>
      <c r="E1072" s="2" t="s">
        <v>3716</v>
      </c>
      <c r="F1072" s="2" t="s">
        <v>3717</v>
      </c>
      <c r="G1072" s="2" t="str">
        <f>HYPERLINK("https://talan.bank.gov.ua/get-user-certificate/RV8DCeGp9j413uU2aKzy","Завантажити сертифікат")</f>
        <v>Завантажити сертифікат</v>
      </c>
    </row>
    <row r="1073" spans="1:7" ht="28.8" x14ac:dyDescent="0.3">
      <c r="A1073" s="2">
        <v>1072</v>
      </c>
      <c r="B1073" s="2" t="s">
        <v>3718</v>
      </c>
      <c r="C1073" s="2" t="s">
        <v>3690</v>
      </c>
      <c r="D1073" s="2" t="s">
        <v>3691</v>
      </c>
      <c r="E1073" s="2" t="s">
        <v>3719</v>
      </c>
      <c r="F1073" s="2" t="s">
        <v>3720</v>
      </c>
      <c r="G1073" s="2" t="str">
        <f>HYPERLINK("https://talan.bank.gov.ua/get-user-certificate/RV8DCHIgF2JkL-A_xldN","Завантажити сертифікат")</f>
        <v>Завантажити сертифікат</v>
      </c>
    </row>
    <row r="1074" spans="1:7" x14ac:dyDescent="0.3">
      <c r="A1074" s="2">
        <v>1073</v>
      </c>
      <c r="B1074" s="2" t="s">
        <v>3721</v>
      </c>
      <c r="C1074" s="2" t="s">
        <v>3690</v>
      </c>
      <c r="D1074" s="2" t="s">
        <v>3691</v>
      </c>
      <c r="E1074" s="2" t="s">
        <v>3722</v>
      </c>
      <c r="F1074" s="2" t="s">
        <v>3723</v>
      </c>
      <c r="G1074" s="2" t="str">
        <f>HYPERLINK("https://talan.bank.gov.ua/get-user-certificate/RV8DCjeYGVTbpxY3GnN8","Завантажити сертифікат")</f>
        <v>Завантажити сертифікат</v>
      </c>
    </row>
    <row r="1075" spans="1:7" x14ac:dyDescent="0.3">
      <c r="A1075" s="2">
        <v>1074</v>
      </c>
      <c r="B1075" s="2" t="s">
        <v>3724</v>
      </c>
      <c r="C1075" s="2" t="s">
        <v>3725</v>
      </c>
      <c r="D1075" s="2" t="s">
        <v>3726</v>
      </c>
      <c r="E1075" s="2" t="s">
        <v>3727</v>
      </c>
      <c r="F1075" s="2" t="s">
        <v>3728</v>
      </c>
      <c r="G1075" s="2" t="str">
        <f>HYPERLINK("https://talan.bank.gov.ua/get-user-certificate/RV8DCezemh30NTqOtMuE","Завантажити сертифікат")</f>
        <v>Завантажити сертифікат</v>
      </c>
    </row>
    <row r="1076" spans="1:7" x14ac:dyDescent="0.3">
      <c r="A1076" s="2">
        <v>1075</v>
      </c>
      <c r="B1076" s="2" t="s">
        <v>3729</v>
      </c>
      <c r="C1076" s="2" t="s">
        <v>3725</v>
      </c>
      <c r="D1076" s="2" t="s">
        <v>3726</v>
      </c>
      <c r="E1076" s="2" t="s">
        <v>3730</v>
      </c>
      <c r="F1076" s="2" t="s">
        <v>3731</v>
      </c>
      <c r="G1076" s="2" t="str">
        <f>HYPERLINK("https://talan.bank.gov.ua/get-user-certificate/RV8DC2wgFNITmuUPHBFT","Завантажити сертифікат")</f>
        <v>Завантажити сертифікат</v>
      </c>
    </row>
    <row r="1077" spans="1:7" x14ac:dyDescent="0.3">
      <c r="A1077" s="2">
        <v>1076</v>
      </c>
      <c r="B1077" s="2" t="s">
        <v>3732</v>
      </c>
      <c r="C1077" s="2" t="s">
        <v>3733</v>
      </c>
      <c r="D1077" s="2" t="s">
        <v>3726</v>
      </c>
      <c r="E1077" s="2" t="s">
        <v>3734</v>
      </c>
      <c r="F1077" s="2" t="s">
        <v>3735</v>
      </c>
      <c r="G1077" s="2" t="str">
        <f>HYPERLINK("https://talan.bank.gov.ua/get-user-certificate/RV8DCWAeMg54so2Z-Hlq","Завантажити сертифікат")</f>
        <v>Завантажити сертифікат</v>
      </c>
    </row>
    <row r="1078" spans="1:7" x14ac:dyDescent="0.3">
      <c r="A1078" s="2">
        <v>1077</v>
      </c>
      <c r="B1078" s="2" t="s">
        <v>3736</v>
      </c>
      <c r="C1078" s="2" t="s">
        <v>3737</v>
      </c>
      <c r="D1078" s="2" t="s">
        <v>3738</v>
      </c>
      <c r="E1078" s="2" t="s">
        <v>3739</v>
      </c>
      <c r="F1078" s="2" t="s">
        <v>3740</v>
      </c>
      <c r="G1078" s="2" t="str">
        <f>HYPERLINK("https://talan.bank.gov.ua/get-user-certificate/RV8DCvktrfK4HLJQzLmz","Завантажити сертифікат")</f>
        <v>Завантажити сертифікат</v>
      </c>
    </row>
    <row r="1079" spans="1:7" x14ac:dyDescent="0.3">
      <c r="A1079" s="2">
        <v>1078</v>
      </c>
      <c r="B1079" s="2" t="s">
        <v>3741</v>
      </c>
      <c r="C1079" s="2" t="s">
        <v>3737</v>
      </c>
      <c r="D1079" s="2" t="s">
        <v>3738</v>
      </c>
      <c r="E1079" s="2" t="s">
        <v>3742</v>
      </c>
      <c r="F1079" s="2" t="s">
        <v>3743</v>
      </c>
      <c r="G1079" s="2" t="str">
        <f>HYPERLINK("https://talan.bank.gov.ua/get-user-certificate/RV8DC8Kil0E4dJe25hm8","Завантажити сертифікат")</f>
        <v>Завантажити сертифікат</v>
      </c>
    </row>
    <row r="1080" spans="1:7" x14ac:dyDescent="0.3">
      <c r="A1080" s="2">
        <v>1079</v>
      </c>
      <c r="B1080" s="2" t="s">
        <v>3744</v>
      </c>
      <c r="C1080" s="2" t="s">
        <v>3737</v>
      </c>
      <c r="D1080" s="2" t="s">
        <v>3738</v>
      </c>
      <c r="E1080" s="2" t="s">
        <v>3745</v>
      </c>
      <c r="F1080" s="2" t="s">
        <v>3746</v>
      </c>
      <c r="G1080" s="2" t="str">
        <f>HYPERLINK("https://talan.bank.gov.ua/get-user-certificate/RV8DCai9jsGg6c8OY2UE","Завантажити сертифікат")</f>
        <v>Завантажити сертифікат</v>
      </c>
    </row>
    <row r="1081" spans="1:7" x14ac:dyDescent="0.3">
      <c r="A1081" s="2">
        <v>1080</v>
      </c>
      <c r="B1081" s="2" t="s">
        <v>3747</v>
      </c>
      <c r="C1081" s="2" t="s">
        <v>3737</v>
      </c>
      <c r="D1081" s="2" t="s">
        <v>3738</v>
      </c>
      <c r="E1081" s="2" t="s">
        <v>3748</v>
      </c>
      <c r="F1081" s="2" t="s">
        <v>3749</v>
      </c>
      <c r="G1081" s="2" t="str">
        <f>HYPERLINK("https://talan.bank.gov.ua/get-user-certificate/RV8DCLcWPVkaFX_wsRyq","Завантажити сертифікат")</f>
        <v>Завантажити сертифікат</v>
      </c>
    </row>
    <row r="1082" spans="1:7" ht="28.8" x14ac:dyDescent="0.3">
      <c r="A1082" s="2">
        <v>1081</v>
      </c>
      <c r="B1082" s="2" t="s">
        <v>3750</v>
      </c>
      <c r="C1082" s="2" t="s">
        <v>3751</v>
      </c>
      <c r="D1082" s="2" t="s">
        <v>3752</v>
      </c>
      <c r="E1082" s="2" t="s">
        <v>3753</v>
      </c>
      <c r="F1082" s="2" t="s">
        <v>3754</v>
      </c>
      <c r="G1082" s="2" t="str">
        <f>HYPERLINK("https://talan.bank.gov.ua/get-user-certificate/RV8DC8udVqBNJtDGGwbS","Завантажити сертифікат")</f>
        <v>Завантажити сертифікат</v>
      </c>
    </row>
    <row r="1083" spans="1:7" ht="28.8" x14ac:dyDescent="0.3">
      <c r="A1083" s="2">
        <v>1082</v>
      </c>
      <c r="B1083" s="2" t="s">
        <v>3755</v>
      </c>
      <c r="C1083" s="2" t="s">
        <v>3751</v>
      </c>
      <c r="D1083" s="2" t="s">
        <v>3752</v>
      </c>
      <c r="E1083" s="2" t="s">
        <v>3756</v>
      </c>
      <c r="F1083" s="2" t="s">
        <v>3757</v>
      </c>
      <c r="G1083" s="2" t="str">
        <f>HYPERLINK("https://talan.bank.gov.ua/get-user-certificate/RV8DCIwo9aqnIi-0AK-P","Завантажити сертифікат")</f>
        <v>Завантажити сертифікат</v>
      </c>
    </row>
    <row r="1084" spans="1:7" ht="28.8" x14ac:dyDescent="0.3">
      <c r="A1084" s="2">
        <v>1083</v>
      </c>
      <c r="B1084" s="2" t="s">
        <v>3758</v>
      </c>
      <c r="C1084" s="2" t="s">
        <v>3759</v>
      </c>
      <c r="D1084" s="2" t="s">
        <v>3760</v>
      </c>
      <c r="E1084" s="2" t="s">
        <v>3761</v>
      </c>
      <c r="F1084" s="2" t="s">
        <v>3762</v>
      </c>
      <c r="G1084" s="2" t="str">
        <f>HYPERLINK("https://talan.bank.gov.ua/get-user-certificate/RV8DCftiKXM4BinHZBAB","Завантажити сертифікат")</f>
        <v>Завантажити сертифікат</v>
      </c>
    </row>
    <row r="1085" spans="1:7" x14ac:dyDescent="0.3">
      <c r="A1085" s="2">
        <v>1084</v>
      </c>
      <c r="B1085" s="2" t="s">
        <v>3763</v>
      </c>
      <c r="C1085" s="2" t="s">
        <v>3759</v>
      </c>
      <c r="D1085" s="2" t="s">
        <v>3760</v>
      </c>
      <c r="E1085" s="2" t="s">
        <v>3764</v>
      </c>
      <c r="F1085" s="2" t="s">
        <v>3765</v>
      </c>
      <c r="G1085" s="2" t="str">
        <f>HYPERLINK("https://talan.bank.gov.ua/get-user-certificate/RV8DC0X8a6iQgdkCxZys","Завантажити сертифікат")</f>
        <v>Завантажити сертифікат</v>
      </c>
    </row>
    <row r="1086" spans="1:7" x14ac:dyDescent="0.3">
      <c r="A1086" s="2">
        <v>1085</v>
      </c>
      <c r="B1086" s="2" t="s">
        <v>3766</v>
      </c>
      <c r="C1086" s="2" t="s">
        <v>3759</v>
      </c>
      <c r="D1086" s="2" t="s">
        <v>3760</v>
      </c>
      <c r="E1086" s="2" t="s">
        <v>3767</v>
      </c>
      <c r="F1086" s="2" t="s">
        <v>3768</v>
      </c>
      <c r="G1086" s="2" t="str">
        <f>HYPERLINK("https://talan.bank.gov.ua/get-user-certificate/RV8DC96qFvDajmeIDa0Z","Завантажити сертифікат")</f>
        <v>Завантажити сертифікат</v>
      </c>
    </row>
    <row r="1087" spans="1:7" x14ac:dyDescent="0.3">
      <c r="A1087" s="2">
        <v>1086</v>
      </c>
      <c r="B1087" s="2" t="s">
        <v>3769</v>
      </c>
      <c r="C1087" s="2" t="s">
        <v>3759</v>
      </c>
      <c r="D1087" s="2" t="s">
        <v>3760</v>
      </c>
      <c r="E1087" s="2" t="s">
        <v>3770</v>
      </c>
      <c r="F1087" s="2" t="s">
        <v>3771</v>
      </c>
      <c r="G1087" s="2" t="str">
        <f>HYPERLINK("https://talan.bank.gov.ua/get-user-certificate/RV8DCw9J8jphTKsf-vQC","Завантажити сертифікат")</f>
        <v>Завантажити сертифікат</v>
      </c>
    </row>
    <row r="1088" spans="1:7" x14ac:dyDescent="0.3">
      <c r="A1088" s="2">
        <v>1087</v>
      </c>
      <c r="B1088" s="2" t="s">
        <v>3772</v>
      </c>
      <c r="C1088" s="2" t="s">
        <v>3773</v>
      </c>
      <c r="D1088" s="2" t="s">
        <v>3774</v>
      </c>
      <c r="E1088" s="2" t="s">
        <v>3775</v>
      </c>
      <c r="F1088" s="2" t="s">
        <v>3776</v>
      </c>
      <c r="G1088" s="2" t="str">
        <f>HYPERLINK("https://talan.bank.gov.ua/get-user-certificate/RV8DCgZfrzvvNNGRanLR","Завантажити сертифікат")</f>
        <v>Завантажити сертифікат</v>
      </c>
    </row>
    <row r="1089" spans="1:7" x14ac:dyDescent="0.3">
      <c r="A1089" s="2">
        <v>1088</v>
      </c>
      <c r="B1089" s="2" t="s">
        <v>3777</v>
      </c>
      <c r="C1089" s="2" t="s">
        <v>3773</v>
      </c>
      <c r="D1089" s="2" t="s">
        <v>3774</v>
      </c>
      <c r="E1089" s="2" t="s">
        <v>3778</v>
      </c>
      <c r="F1089" s="2" t="s">
        <v>3779</v>
      </c>
      <c r="G1089" s="2" t="str">
        <f>HYPERLINK("https://talan.bank.gov.ua/get-user-certificate/RV8DCinnrYpFA55iX7nj","Завантажити сертифікат")</f>
        <v>Завантажити сертифікат</v>
      </c>
    </row>
    <row r="1090" spans="1:7" x14ac:dyDescent="0.3">
      <c r="A1090" s="2">
        <v>1089</v>
      </c>
      <c r="B1090" s="2" t="s">
        <v>3780</v>
      </c>
      <c r="C1090" s="2" t="s">
        <v>3773</v>
      </c>
      <c r="D1090" s="2" t="s">
        <v>3774</v>
      </c>
      <c r="E1090" s="2" t="s">
        <v>3781</v>
      </c>
      <c r="F1090" s="2" t="s">
        <v>3782</v>
      </c>
      <c r="G1090" s="2" t="str">
        <f>HYPERLINK("https://talan.bank.gov.ua/get-user-certificate/RV8DCC-ICEPSSsj_0y8t","Завантажити сертифікат")</f>
        <v>Завантажити сертифікат</v>
      </c>
    </row>
    <row r="1091" spans="1:7" x14ac:dyDescent="0.3">
      <c r="A1091" s="2">
        <v>1090</v>
      </c>
      <c r="B1091" s="2" t="s">
        <v>3783</v>
      </c>
      <c r="C1091" s="2" t="s">
        <v>3773</v>
      </c>
      <c r="D1091" s="2" t="s">
        <v>3774</v>
      </c>
      <c r="E1091" s="2" t="s">
        <v>3784</v>
      </c>
      <c r="F1091" s="2" t="s">
        <v>3785</v>
      </c>
      <c r="G1091" s="2" t="str">
        <f>HYPERLINK("https://talan.bank.gov.ua/get-user-certificate/RV8DCMz-YUuSqsYGhqnn","Завантажити сертифікат")</f>
        <v>Завантажити сертифікат</v>
      </c>
    </row>
    <row r="1092" spans="1:7" x14ac:dyDescent="0.3">
      <c r="A1092" s="2">
        <v>1091</v>
      </c>
      <c r="B1092" s="2" t="s">
        <v>3786</v>
      </c>
      <c r="C1092" s="2" t="s">
        <v>3773</v>
      </c>
      <c r="D1092" s="2" t="s">
        <v>3774</v>
      </c>
      <c r="E1092" s="2" t="s">
        <v>3787</v>
      </c>
      <c r="F1092" s="2" t="s">
        <v>3788</v>
      </c>
      <c r="G1092" s="2" t="str">
        <f>HYPERLINK("https://talan.bank.gov.ua/get-user-certificate/RV8DCLBCeWqpM8kq7L43","Завантажити сертифікат")</f>
        <v>Завантажити сертифікат</v>
      </c>
    </row>
    <row r="1093" spans="1:7" x14ac:dyDescent="0.3">
      <c r="A1093" s="2">
        <v>1092</v>
      </c>
      <c r="B1093" s="2" t="s">
        <v>3789</v>
      </c>
      <c r="C1093" s="2" t="s">
        <v>3773</v>
      </c>
      <c r="D1093" s="2" t="s">
        <v>3774</v>
      </c>
      <c r="E1093" s="2" t="s">
        <v>3790</v>
      </c>
      <c r="F1093" s="2" t="s">
        <v>3791</v>
      </c>
      <c r="G1093" s="2" t="str">
        <f>HYPERLINK("https://talan.bank.gov.ua/get-user-certificate/RV8DCfjlwPB7-NjP4TL2","Завантажити сертифікат")</f>
        <v>Завантажити сертифікат</v>
      </c>
    </row>
    <row r="1094" spans="1:7" x14ac:dyDescent="0.3">
      <c r="A1094" s="2">
        <v>1093</v>
      </c>
      <c r="B1094" s="2" t="s">
        <v>3792</v>
      </c>
      <c r="C1094" s="2" t="s">
        <v>3773</v>
      </c>
      <c r="D1094" s="2" t="s">
        <v>3774</v>
      </c>
      <c r="E1094" s="2" t="s">
        <v>3793</v>
      </c>
      <c r="F1094" s="2" t="s">
        <v>3794</v>
      </c>
      <c r="G1094" s="2" t="str">
        <f>HYPERLINK("https://talan.bank.gov.ua/get-user-certificate/RV8DCVVpoax5isdRbaXM","Завантажити сертифікат")</f>
        <v>Завантажити сертифікат</v>
      </c>
    </row>
    <row r="1095" spans="1:7" x14ac:dyDescent="0.3">
      <c r="A1095" s="2">
        <v>1094</v>
      </c>
      <c r="B1095" s="2" t="s">
        <v>3795</v>
      </c>
      <c r="C1095" s="2" t="s">
        <v>3773</v>
      </c>
      <c r="D1095" s="2" t="s">
        <v>3774</v>
      </c>
      <c r="E1095" s="2" t="s">
        <v>3796</v>
      </c>
      <c r="F1095" s="2" t="s">
        <v>3797</v>
      </c>
      <c r="G1095" s="2" t="str">
        <f>HYPERLINK("https://talan.bank.gov.ua/get-user-certificate/RV8DCimQ-cvvpfzjLruv","Завантажити сертифікат")</f>
        <v>Завантажити сертифікат</v>
      </c>
    </row>
    <row r="1096" spans="1:7" x14ac:dyDescent="0.3">
      <c r="A1096" s="2">
        <v>1095</v>
      </c>
      <c r="B1096" s="2" t="s">
        <v>3798</v>
      </c>
      <c r="C1096" s="2" t="s">
        <v>3773</v>
      </c>
      <c r="D1096" s="2" t="s">
        <v>3774</v>
      </c>
      <c r="E1096" s="2" t="s">
        <v>3799</v>
      </c>
      <c r="F1096" s="2" t="s">
        <v>3800</v>
      </c>
      <c r="G1096" s="2" t="str">
        <f>HYPERLINK("https://talan.bank.gov.ua/get-user-certificate/RV8DCUKzW3QKDh0TIJwT","Завантажити сертифікат")</f>
        <v>Завантажити сертифікат</v>
      </c>
    </row>
    <row r="1097" spans="1:7" x14ac:dyDescent="0.3">
      <c r="A1097" s="2">
        <v>1096</v>
      </c>
      <c r="B1097" s="2" t="s">
        <v>3801</v>
      </c>
      <c r="C1097" s="2" t="s">
        <v>3802</v>
      </c>
      <c r="D1097" s="2" t="s">
        <v>3803</v>
      </c>
      <c r="E1097" s="2" t="s">
        <v>3804</v>
      </c>
      <c r="F1097" s="2" t="s">
        <v>3805</v>
      </c>
      <c r="G1097" s="2" t="str">
        <f>HYPERLINK("https://talan.bank.gov.ua/get-user-certificate/RV8DCnl4RoiRB0utfW9M","Завантажити сертифікат")</f>
        <v>Завантажити сертифікат</v>
      </c>
    </row>
    <row r="1098" spans="1:7" x14ac:dyDescent="0.3">
      <c r="A1098" s="2">
        <v>1097</v>
      </c>
      <c r="B1098" s="2" t="s">
        <v>3806</v>
      </c>
      <c r="C1098" s="2" t="s">
        <v>3802</v>
      </c>
      <c r="D1098" s="2" t="s">
        <v>3803</v>
      </c>
      <c r="E1098" s="2" t="s">
        <v>3807</v>
      </c>
      <c r="F1098" s="2" t="s">
        <v>3808</v>
      </c>
      <c r="G1098" s="2" t="str">
        <f>HYPERLINK("https://talan.bank.gov.ua/get-user-certificate/RV8DCLu_RBwMyQuKp2DP","Завантажити сертифікат")</f>
        <v>Завантажити сертифікат</v>
      </c>
    </row>
    <row r="1099" spans="1:7" x14ac:dyDescent="0.3">
      <c r="A1099" s="2">
        <v>1098</v>
      </c>
      <c r="B1099" s="2" t="s">
        <v>3809</v>
      </c>
      <c r="C1099" s="2" t="s">
        <v>3802</v>
      </c>
      <c r="D1099" s="2" t="s">
        <v>3803</v>
      </c>
      <c r="E1099" s="2" t="s">
        <v>3810</v>
      </c>
      <c r="F1099" s="2" t="s">
        <v>3811</v>
      </c>
      <c r="G1099" s="2" t="str">
        <f>HYPERLINK("https://talan.bank.gov.ua/get-user-certificate/RV8DCwwUiB6fz9TJ6P8D","Завантажити сертифікат")</f>
        <v>Завантажити сертифікат</v>
      </c>
    </row>
    <row r="1100" spans="1:7" ht="43.2" x14ac:dyDescent="0.3">
      <c r="A1100" s="2">
        <v>1099</v>
      </c>
      <c r="B1100" s="2" t="s">
        <v>3812</v>
      </c>
      <c r="C1100" s="2" t="s">
        <v>3813</v>
      </c>
      <c r="D1100" s="2" t="s">
        <v>3814</v>
      </c>
      <c r="E1100" s="2" t="s">
        <v>3815</v>
      </c>
      <c r="F1100" s="2" t="s">
        <v>3816</v>
      </c>
      <c r="G1100" s="2" t="str">
        <f>HYPERLINK("https://talan.bank.gov.ua/get-user-certificate/RV8DCWF2m8bg5LePMum5","Завантажити сертифікат")</f>
        <v>Завантажити сертифікат</v>
      </c>
    </row>
    <row r="1101" spans="1:7" ht="28.8" x14ac:dyDescent="0.3">
      <c r="A1101" s="2">
        <v>1100</v>
      </c>
      <c r="B1101" s="2" t="s">
        <v>3817</v>
      </c>
      <c r="C1101" s="2" t="s">
        <v>3818</v>
      </c>
      <c r="D1101" s="2" t="s">
        <v>3819</v>
      </c>
      <c r="E1101" s="2" t="s">
        <v>3820</v>
      </c>
      <c r="F1101" s="2" t="s">
        <v>3821</v>
      </c>
      <c r="G1101" s="2" t="str">
        <f>HYPERLINK("https://talan.bank.gov.ua/get-user-certificate/RV8DCK0ehshYhx5UoW6T","Завантажити сертифікат")</f>
        <v>Завантажити сертифікат</v>
      </c>
    </row>
    <row r="1102" spans="1:7" ht="28.8" x14ac:dyDescent="0.3">
      <c r="A1102" s="2">
        <v>1101</v>
      </c>
      <c r="B1102" s="2" t="s">
        <v>3822</v>
      </c>
      <c r="C1102" s="2" t="s">
        <v>3818</v>
      </c>
      <c r="D1102" s="2" t="s">
        <v>3819</v>
      </c>
      <c r="E1102" s="2" t="s">
        <v>3823</v>
      </c>
      <c r="F1102" s="2" t="s">
        <v>3824</v>
      </c>
      <c r="G1102" s="2" t="str">
        <f>HYPERLINK("https://talan.bank.gov.ua/get-user-certificate/RV8DCWLqLwLb_lOFV-_B","Завантажити сертифікат")</f>
        <v>Завантажити сертифікат</v>
      </c>
    </row>
    <row r="1103" spans="1:7" ht="28.8" x14ac:dyDescent="0.3">
      <c r="A1103" s="2">
        <v>1102</v>
      </c>
      <c r="B1103" s="2" t="s">
        <v>3825</v>
      </c>
      <c r="C1103" s="2" t="s">
        <v>3818</v>
      </c>
      <c r="D1103" s="2" t="s">
        <v>3819</v>
      </c>
      <c r="E1103" s="2" t="s">
        <v>3826</v>
      </c>
      <c r="F1103" s="2" t="s">
        <v>3827</v>
      </c>
      <c r="G1103" s="2" t="str">
        <f>HYPERLINK("https://talan.bank.gov.ua/get-user-certificate/RV8DC3vRS827nPwxTMqv","Завантажити сертифікат")</f>
        <v>Завантажити сертифікат</v>
      </c>
    </row>
    <row r="1104" spans="1:7" ht="28.8" x14ac:dyDescent="0.3">
      <c r="A1104" s="2">
        <v>1103</v>
      </c>
      <c r="B1104" s="2" t="s">
        <v>3828</v>
      </c>
      <c r="C1104" s="2" t="s">
        <v>3818</v>
      </c>
      <c r="D1104" s="2" t="s">
        <v>3819</v>
      </c>
      <c r="E1104" s="2" t="s">
        <v>3829</v>
      </c>
      <c r="F1104" s="2" t="s">
        <v>3830</v>
      </c>
      <c r="G1104" s="2" t="str">
        <f>HYPERLINK("https://talan.bank.gov.ua/get-user-certificate/RV8DCy3R5EmSKZO5e_0t","Завантажити сертифікат")</f>
        <v>Завантажити сертифікат</v>
      </c>
    </row>
    <row r="1105" spans="1:7" ht="28.8" x14ac:dyDescent="0.3">
      <c r="A1105" s="2">
        <v>1104</v>
      </c>
      <c r="B1105" s="2" t="s">
        <v>3831</v>
      </c>
      <c r="C1105" s="2" t="s">
        <v>3818</v>
      </c>
      <c r="D1105" s="2" t="s">
        <v>3819</v>
      </c>
      <c r="E1105" s="2" t="s">
        <v>3832</v>
      </c>
      <c r="F1105" s="2" t="s">
        <v>3833</v>
      </c>
      <c r="G1105" s="2" t="str">
        <f>HYPERLINK("https://talan.bank.gov.ua/get-user-certificate/RV8DC-Ha5wGD3ovEI0RQ","Завантажити сертифікат")</f>
        <v>Завантажити сертифікат</v>
      </c>
    </row>
    <row r="1106" spans="1:7" ht="28.8" x14ac:dyDescent="0.3">
      <c r="A1106" s="2">
        <v>1105</v>
      </c>
      <c r="B1106" s="2" t="s">
        <v>3834</v>
      </c>
      <c r="C1106" s="2" t="s">
        <v>3818</v>
      </c>
      <c r="D1106" s="2" t="s">
        <v>3819</v>
      </c>
      <c r="E1106" s="2" t="s">
        <v>3835</v>
      </c>
      <c r="F1106" s="2" t="s">
        <v>3836</v>
      </c>
      <c r="G1106" s="2" t="str">
        <f>HYPERLINK("https://talan.bank.gov.ua/get-user-certificate/RV8DC-euqIEPvkHN6iTy","Завантажити сертифікат")</f>
        <v>Завантажити сертифікат</v>
      </c>
    </row>
    <row r="1107" spans="1:7" ht="28.8" x14ac:dyDescent="0.3">
      <c r="A1107" s="2">
        <v>1106</v>
      </c>
      <c r="B1107" s="2" t="s">
        <v>3837</v>
      </c>
      <c r="C1107" s="2" t="s">
        <v>3818</v>
      </c>
      <c r="D1107" s="2" t="s">
        <v>3819</v>
      </c>
      <c r="E1107" s="2" t="s">
        <v>3838</v>
      </c>
      <c r="F1107" s="2" t="s">
        <v>3839</v>
      </c>
      <c r="G1107" s="2" t="str">
        <f>HYPERLINK("https://talan.bank.gov.ua/get-user-certificate/RV8DCYveG6z5qDMvvltA","Завантажити сертифікат")</f>
        <v>Завантажити сертифікат</v>
      </c>
    </row>
    <row r="1108" spans="1:7" ht="28.8" x14ac:dyDescent="0.3">
      <c r="A1108" s="2">
        <v>1107</v>
      </c>
      <c r="B1108" s="2" t="s">
        <v>3840</v>
      </c>
      <c r="C1108" s="2" t="s">
        <v>3818</v>
      </c>
      <c r="D1108" s="2" t="s">
        <v>3819</v>
      </c>
      <c r="E1108" s="2" t="s">
        <v>3841</v>
      </c>
      <c r="F1108" s="2" t="s">
        <v>3842</v>
      </c>
      <c r="G1108" s="2" t="str">
        <f>HYPERLINK("https://talan.bank.gov.ua/get-user-certificate/RV8DColNmE6GocLYEwg-","Завантажити сертифікат")</f>
        <v>Завантажити сертифікат</v>
      </c>
    </row>
    <row r="1109" spans="1:7" ht="28.8" x14ac:dyDescent="0.3">
      <c r="A1109" s="2">
        <v>1108</v>
      </c>
      <c r="B1109" s="2" t="s">
        <v>3843</v>
      </c>
      <c r="C1109" s="2" t="s">
        <v>3844</v>
      </c>
      <c r="D1109" s="2" t="s">
        <v>3845</v>
      </c>
      <c r="E1109" s="2" t="s">
        <v>3846</v>
      </c>
      <c r="F1109" s="2" t="s">
        <v>3847</v>
      </c>
      <c r="G1109" s="2" t="str">
        <f>HYPERLINK("https://talan.bank.gov.ua/get-user-certificate/RV8DCSqhcI7h3oep-IDB","Завантажити сертифікат")</f>
        <v>Завантажити сертифікат</v>
      </c>
    </row>
    <row r="1110" spans="1:7" ht="28.8" x14ac:dyDescent="0.3">
      <c r="A1110" s="2">
        <v>1109</v>
      </c>
      <c r="B1110" s="2" t="s">
        <v>3848</v>
      </c>
      <c r="C1110" s="2" t="s">
        <v>3844</v>
      </c>
      <c r="D1110" s="2" t="s">
        <v>3845</v>
      </c>
      <c r="E1110" s="2" t="s">
        <v>3849</v>
      </c>
      <c r="F1110" s="2" t="s">
        <v>3850</v>
      </c>
      <c r="G1110" s="2" t="str">
        <f>HYPERLINK("https://talan.bank.gov.ua/get-user-certificate/RV8DCGGfWWKGjecyWSgy","Завантажити сертифікат")</f>
        <v>Завантажити сертифікат</v>
      </c>
    </row>
    <row r="1111" spans="1:7" ht="28.8" x14ac:dyDescent="0.3">
      <c r="A1111" s="2">
        <v>1110</v>
      </c>
      <c r="B1111" s="2" t="s">
        <v>3851</v>
      </c>
      <c r="C1111" s="2" t="s">
        <v>3844</v>
      </c>
      <c r="D1111" s="2" t="s">
        <v>3845</v>
      </c>
      <c r="E1111" s="2" t="s">
        <v>3852</v>
      </c>
      <c r="F1111" s="2" t="s">
        <v>3853</v>
      </c>
      <c r="G1111" s="2" t="str">
        <f>HYPERLINK("https://talan.bank.gov.ua/get-user-certificate/RV8DCC7hnQT9Tdw_jlnm","Завантажити сертифікат")</f>
        <v>Завантажити сертифікат</v>
      </c>
    </row>
    <row r="1112" spans="1:7" ht="28.8" x14ac:dyDescent="0.3">
      <c r="A1112" s="2">
        <v>1111</v>
      </c>
      <c r="B1112" s="2" t="s">
        <v>3854</v>
      </c>
      <c r="C1112" s="2" t="s">
        <v>3844</v>
      </c>
      <c r="D1112" s="2" t="s">
        <v>3845</v>
      </c>
      <c r="E1112" s="2" t="s">
        <v>3855</v>
      </c>
      <c r="F1112" s="2" t="s">
        <v>3856</v>
      </c>
      <c r="G1112" s="2" t="str">
        <f>HYPERLINK("https://talan.bank.gov.ua/get-user-certificate/RV8DCnvEy9ABJW0UwTMw","Завантажити сертифікат")</f>
        <v>Завантажити сертифікат</v>
      </c>
    </row>
    <row r="1113" spans="1:7" ht="28.8" x14ac:dyDescent="0.3">
      <c r="A1113" s="2">
        <v>1112</v>
      </c>
      <c r="B1113" s="2" t="s">
        <v>3857</v>
      </c>
      <c r="C1113" s="2" t="s">
        <v>3844</v>
      </c>
      <c r="D1113" s="2" t="s">
        <v>3845</v>
      </c>
      <c r="E1113" s="2" t="s">
        <v>3858</v>
      </c>
      <c r="F1113" s="2" t="s">
        <v>3859</v>
      </c>
      <c r="G1113" s="2" t="str">
        <f>HYPERLINK("https://talan.bank.gov.ua/get-user-certificate/RV8DCTonbceH4hnVscgn","Завантажити сертифікат")</f>
        <v>Завантажити сертифікат</v>
      </c>
    </row>
    <row r="1114" spans="1:7" ht="28.8" x14ac:dyDescent="0.3">
      <c r="A1114" s="2">
        <v>1113</v>
      </c>
      <c r="B1114" s="2" t="s">
        <v>3860</v>
      </c>
      <c r="C1114" s="2" t="s">
        <v>3844</v>
      </c>
      <c r="D1114" s="2" t="s">
        <v>3845</v>
      </c>
      <c r="E1114" s="2" t="s">
        <v>3861</v>
      </c>
      <c r="F1114" s="2" t="s">
        <v>3862</v>
      </c>
      <c r="G1114" s="2" t="str">
        <f>HYPERLINK("https://talan.bank.gov.ua/get-user-certificate/RV8DC5il61oBkqA0qIW-","Завантажити сертифікат")</f>
        <v>Завантажити сертифікат</v>
      </c>
    </row>
    <row r="1115" spans="1:7" ht="28.8" x14ac:dyDescent="0.3">
      <c r="A1115" s="2">
        <v>1114</v>
      </c>
      <c r="B1115" s="2" t="s">
        <v>3863</v>
      </c>
      <c r="C1115" s="2" t="s">
        <v>3844</v>
      </c>
      <c r="D1115" s="2" t="s">
        <v>3845</v>
      </c>
      <c r="E1115" s="2" t="s">
        <v>3864</v>
      </c>
      <c r="F1115" s="2" t="s">
        <v>3865</v>
      </c>
      <c r="G1115" s="2" t="str">
        <f>HYPERLINK("https://talan.bank.gov.ua/get-user-certificate/RV8DCbV6U5yMrPfyYDAn","Завантажити сертифікат")</f>
        <v>Завантажити сертифікат</v>
      </c>
    </row>
    <row r="1116" spans="1:7" ht="28.8" x14ac:dyDescent="0.3">
      <c r="A1116" s="2">
        <v>1115</v>
      </c>
      <c r="B1116" s="2" t="s">
        <v>3866</v>
      </c>
      <c r="C1116" s="2" t="s">
        <v>3844</v>
      </c>
      <c r="D1116" s="2" t="s">
        <v>3845</v>
      </c>
      <c r="E1116" s="2" t="s">
        <v>3867</v>
      </c>
      <c r="F1116" s="2" t="s">
        <v>3868</v>
      </c>
      <c r="G1116" s="2" t="str">
        <f>HYPERLINK("https://talan.bank.gov.ua/get-user-certificate/RV8DCvVArYY4NSsrUm62","Завантажити сертифікат")</f>
        <v>Завантажити сертифікат</v>
      </c>
    </row>
    <row r="1117" spans="1:7" ht="28.8" x14ac:dyDescent="0.3">
      <c r="A1117" s="2">
        <v>1116</v>
      </c>
      <c r="B1117" s="2" t="s">
        <v>3869</v>
      </c>
      <c r="C1117" s="2" t="s">
        <v>3844</v>
      </c>
      <c r="D1117" s="2" t="s">
        <v>3845</v>
      </c>
      <c r="E1117" s="2" t="s">
        <v>3870</v>
      </c>
      <c r="F1117" s="2" t="s">
        <v>3871</v>
      </c>
      <c r="G1117" s="2" t="str">
        <f>HYPERLINK("https://talan.bank.gov.ua/get-user-certificate/RV8DCwgSauPHmNcgnIKW","Завантажити сертифікат")</f>
        <v>Завантажити сертифікат</v>
      </c>
    </row>
    <row r="1118" spans="1:7" ht="28.8" x14ac:dyDescent="0.3">
      <c r="A1118" s="2">
        <v>1117</v>
      </c>
      <c r="B1118" s="2" t="s">
        <v>3872</v>
      </c>
      <c r="C1118" s="2" t="s">
        <v>3844</v>
      </c>
      <c r="D1118" s="2" t="s">
        <v>3845</v>
      </c>
      <c r="E1118" s="2" t="s">
        <v>3873</v>
      </c>
      <c r="F1118" s="2" t="s">
        <v>3874</v>
      </c>
      <c r="G1118" s="2" t="str">
        <f>HYPERLINK("https://talan.bank.gov.ua/get-user-certificate/RV8DChGK3QGmEXG4qDa-","Завантажити сертифікат")</f>
        <v>Завантажити сертифікат</v>
      </c>
    </row>
    <row r="1119" spans="1:7" ht="28.8" x14ac:dyDescent="0.3">
      <c r="A1119" s="2">
        <v>1118</v>
      </c>
      <c r="B1119" s="2" t="s">
        <v>3875</v>
      </c>
      <c r="C1119" s="2" t="s">
        <v>3844</v>
      </c>
      <c r="D1119" s="2" t="s">
        <v>3845</v>
      </c>
      <c r="E1119" s="2" t="s">
        <v>3876</v>
      </c>
      <c r="F1119" s="2" t="s">
        <v>3877</v>
      </c>
      <c r="G1119" s="2" t="str">
        <f>HYPERLINK("https://talan.bank.gov.ua/get-user-certificate/RV8DCI6v56J_GKLWZcCY","Завантажити сертифікат")</f>
        <v>Завантажити сертифікат</v>
      </c>
    </row>
    <row r="1120" spans="1:7" ht="28.8" x14ac:dyDescent="0.3">
      <c r="A1120" s="2">
        <v>1119</v>
      </c>
      <c r="B1120" s="2" t="s">
        <v>3878</v>
      </c>
      <c r="C1120" s="2" t="s">
        <v>3844</v>
      </c>
      <c r="D1120" s="2" t="s">
        <v>3845</v>
      </c>
      <c r="E1120" s="2" t="s">
        <v>3879</v>
      </c>
      <c r="F1120" s="2" t="s">
        <v>3880</v>
      </c>
      <c r="G1120" s="2" t="str">
        <f>HYPERLINK("https://talan.bank.gov.ua/get-user-certificate/RV8DCCbDIlombKe0s1mH","Завантажити сертифікат")</f>
        <v>Завантажити сертифікат</v>
      </c>
    </row>
    <row r="1121" spans="1:7" ht="28.8" x14ac:dyDescent="0.3">
      <c r="A1121" s="2">
        <v>1120</v>
      </c>
      <c r="B1121" s="2" t="s">
        <v>3881</v>
      </c>
      <c r="C1121" s="2" t="s">
        <v>3844</v>
      </c>
      <c r="D1121" s="2" t="s">
        <v>3845</v>
      </c>
      <c r="E1121" s="2" t="s">
        <v>3882</v>
      </c>
      <c r="F1121" s="2" t="s">
        <v>3883</v>
      </c>
      <c r="G1121" s="2" t="str">
        <f>HYPERLINK("https://talan.bank.gov.ua/get-user-certificate/RV8DCqkXfIjleTz111EH","Завантажити сертифікат")</f>
        <v>Завантажити сертифікат</v>
      </c>
    </row>
    <row r="1122" spans="1:7" ht="28.8" x14ac:dyDescent="0.3">
      <c r="A1122" s="2">
        <v>1121</v>
      </c>
      <c r="B1122" s="2" t="s">
        <v>3884</v>
      </c>
      <c r="C1122" s="2" t="s">
        <v>3844</v>
      </c>
      <c r="D1122" s="2" t="s">
        <v>3845</v>
      </c>
      <c r="E1122" s="2" t="s">
        <v>3885</v>
      </c>
      <c r="F1122" s="2" t="s">
        <v>3886</v>
      </c>
      <c r="G1122" s="2" t="str">
        <f>HYPERLINK("https://talan.bank.gov.ua/get-user-certificate/RV8DCyhU2miIa2-QCsil","Завантажити сертифікат")</f>
        <v>Завантажити сертифікат</v>
      </c>
    </row>
    <row r="1123" spans="1:7" ht="28.8" x14ac:dyDescent="0.3">
      <c r="A1123" s="2">
        <v>1122</v>
      </c>
      <c r="B1123" s="2" t="s">
        <v>3887</v>
      </c>
      <c r="C1123" s="2" t="s">
        <v>3844</v>
      </c>
      <c r="D1123" s="2" t="s">
        <v>3845</v>
      </c>
      <c r="E1123" s="2" t="s">
        <v>3888</v>
      </c>
      <c r="F1123" s="2" t="s">
        <v>3889</v>
      </c>
      <c r="G1123" s="2" t="str">
        <f>HYPERLINK("https://talan.bank.gov.ua/get-user-certificate/RV8DCyp4h08parhjGPLa","Завантажити сертифікат")</f>
        <v>Завантажити сертифікат</v>
      </c>
    </row>
    <row r="1124" spans="1:7" ht="28.8" x14ac:dyDescent="0.3">
      <c r="A1124" s="2">
        <v>1123</v>
      </c>
      <c r="B1124" s="2" t="s">
        <v>3890</v>
      </c>
      <c r="C1124" s="2" t="s">
        <v>3844</v>
      </c>
      <c r="D1124" s="2" t="s">
        <v>3845</v>
      </c>
      <c r="E1124" s="2" t="s">
        <v>3891</v>
      </c>
      <c r="F1124" s="2" t="s">
        <v>3892</v>
      </c>
      <c r="G1124" s="2" t="str">
        <f>HYPERLINK("https://talan.bank.gov.ua/get-user-certificate/RV8DCQQG-WTYTr2PID0W","Завантажити сертифікат")</f>
        <v>Завантажити сертифікат</v>
      </c>
    </row>
    <row r="1125" spans="1:7" ht="28.8" x14ac:dyDescent="0.3">
      <c r="A1125" s="2">
        <v>1124</v>
      </c>
      <c r="B1125" s="2" t="s">
        <v>3893</v>
      </c>
      <c r="C1125" s="2" t="s">
        <v>3844</v>
      </c>
      <c r="D1125" s="2" t="s">
        <v>3845</v>
      </c>
      <c r="E1125" s="2" t="s">
        <v>3894</v>
      </c>
      <c r="F1125" s="2" t="s">
        <v>3895</v>
      </c>
      <c r="G1125" s="2" t="str">
        <f>HYPERLINK("https://talan.bank.gov.ua/get-user-certificate/RV8DC0W1IqOm4nve1yRF","Завантажити сертифікат")</f>
        <v>Завантажити сертифікат</v>
      </c>
    </row>
    <row r="1126" spans="1:7" ht="28.8" x14ac:dyDescent="0.3">
      <c r="A1126" s="2">
        <v>1125</v>
      </c>
      <c r="B1126" s="2" t="s">
        <v>3896</v>
      </c>
      <c r="C1126" s="2" t="s">
        <v>3844</v>
      </c>
      <c r="D1126" s="2" t="s">
        <v>3845</v>
      </c>
      <c r="E1126" s="2" t="s">
        <v>3897</v>
      </c>
      <c r="F1126" s="2" t="s">
        <v>3898</v>
      </c>
      <c r="G1126" s="2" t="str">
        <f>HYPERLINK("https://talan.bank.gov.ua/get-user-certificate/RV8DCNKDoyTB5vtQVOFb","Завантажити сертифікат")</f>
        <v>Завантажити сертифікат</v>
      </c>
    </row>
    <row r="1127" spans="1:7" x14ac:dyDescent="0.3">
      <c r="A1127" s="2">
        <v>1126</v>
      </c>
      <c r="B1127" s="2" t="s">
        <v>3899</v>
      </c>
      <c r="C1127" s="2" t="s">
        <v>3900</v>
      </c>
      <c r="D1127" s="2" t="s">
        <v>3901</v>
      </c>
      <c r="E1127" s="2" t="s">
        <v>3902</v>
      </c>
      <c r="F1127" s="2" t="s">
        <v>3903</v>
      </c>
      <c r="G1127" s="2" t="str">
        <f>HYPERLINK("https://talan.bank.gov.ua/get-user-certificate/RV8DCZikZar9ee95QlPg","Завантажити сертифікат")</f>
        <v>Завантажити сертифікат</v>
      </c>
    </row>
    <row r="1128" spans="1:7" x14ac:dyDescent="0.3">
      <c r="A1128" s="2">
        <v>1127</v>
      </c>
      <c r="B1128" s="2" t="s">
        <v>3904</v>
      </c>
      <c r="C1128" s="2" t="s">
        <v>3900</v>
      </c>
      <c r="D1128" s="2" t="s">
        <v>3901</v>
      </c>
      <c r="E1128" s="2" t="s">
        <v>3905</v>
      </c>
      <c r="F1128" s="2" t="s">
        <v>3906</v>
      </c>
      <c r="G1128" s="2" t="str">
        <f>HYPERLINK("https://talan.bank.gov.ua/get-user-certificate/RV8DC8iAMqFv3AK9gJFM","Завантажити сертифікат")</f>
        <v>Завантажити сертифікат</v>
      </c>
    </row>
    <row r="1129" spans="1:7" ht="43.2" x14ac:dyDescent="0.3">
      <c r="A1129" s="2">
        <v>1128</v>
      </c>
      <c r="B1129" s="2" t="s">
        <v>3907</v>
      </c>
      <c r="C1129" s="2" t="s">
        <v>3908</v>
      </c>
      <c r="D1129" s="2" t="s">
        <v>3909</v>
      </c>
      <c r="E1129" s="2" t="s">
        <v>3910</v>
      </c>
      <c r="F1129" s="2" t="s">
        <v>3911</v>
      </c>
      <c r="G1129" s="2" t="str">
        <f>HYPERLINK("https://talan.bank.gov.ua/get-user-certificate/RV8DCUlrinibXZw_aelm","Завантажити сертифікат")</f>
        <v>Завантажити сертифікат</v>
      </c>
    </row>
    <row r="1130" spans="1:7" ht="43.2" x14ac:dyDescent="0.3">
      <c r="A1130" s="2">
        <v>1129</v>
      </c>
      <c r="B1130" s="2" t="s">
        <v>3912</v>
      </c>
      <c r="C1130" s="2" t="s">
        <v>3908</v>
      </c>
      <c r="D1130" s="2" t="s">
        <v>3909</v>
      </c>
      <c r="E1130" s="2" t="s">
        <v>3913</v>
      </c>
      <c r="F1130" s="2" t="s">
        <v>3914</v>
      </c>
      <c r="G1130" s="2" t="str">
        <f>HYPERLINK("https://talan.bank.gov.ua/get-user-certificate/RV8DCeX7m0oLGk1riCHu","Завантажити сертифікат")</f>
        <v>Завантажити сертифікат</v>
      </c>
    </row>
    <row r="1131" spans="1:7" ht="43.2" x14ac:dyDescent="0.3">
      <c r="A1131" s="2">
        <v>1130</v>
      </c>
      <c r="B1131" s="2" t="s">
        <v>3915</v>
      </c>
      <c r="C1131" s="2" t="s">
        <v>2620</v>
      </c>
      <c r="D1131" s="2" t="s">
        <v>3916</v>
      </c>
      <c r="E1131" s="2" t="s">
        <v>3917</v>
      </c>
      <c r="F1131" s="2" t="s">
        <v>3918</v>
      </c>
      <c r="G1131" s="2" t="str">
        <f>HYPERLINK("https://talan.bank.gov.ua/get-user-certificate/RV8DC6GB1yFXxhrKEEjg","Завантажити сертифікат")</f>
        <v>Завантажити сертифікат</v>
      </c>
    </row>
    <row r="1132" spans="1:7" ht="43.2" x14ac:dyDescent="0.3">
      <c r="A1132" s="2">
        <v>1131</v>
      </c>
      <c r="B1132" s="2" t="s">
        <v>3919</v>
      </c>
      <c r="C1132" s="2" t="s">
        <v>2620</v>
      </c>
      <c r="D1132" s="2" t="s">
        <v>3916</v>
      </c>
      <c r="E1132" s="2" t="s">
        <v>3920</v>
      </c>
      <c r="F1132" s="2" t="s">
        <v>3921</v>
      </c>
      <c r="G1132" s="2" t="str">
        <f>HYPERLINK("https://talan.bank.gov.ua/get-user-certificate/RV8DCSLskTNC8MWf9HBi","Завантажити сертифікат")</f>
        <v>Завантажити сертифікат</v>
      </c>
    </row>
    <row r="1133" spans="1:7" ht="43.2" x14ac:dyDescent="0.3">
      <c r="A1133" s="2">
        <v>1132</v>
      </c>
      <c r="B1133" s="2" t="s">
        <v>3922</v>
      </c>
      <c r="C1133" s="2" t="s">
        <v>2620</v>
      </c>
      <c r="D1133" s="2" t="s">
        <v>3916</v>
      </c>
      <c r="E1133" s="2" t="s">
        <v>3923</v>
      </c>
      <c r="F1133" s="2" t="s">
        <v>3924</v>
      </c>
      <c r="G1133" s="2" t="str">
        <f>HYPERLINK("https://talan.bank.gov.ua/get-user-certificate/RV8DC4fx9JCE-tKKxsuE","Завантажити сертифікат")</f>
        <v>Завантажити сертифікат</v>
      </c>
    </row>
    <row r="1134" spans="1:7" ht="28.8" x14ac:dyDescent="0.3">
      <c r="A1134" s="2">
        <v>1133</v>
      </c>
      <c r="B1134" s="2" t="s">
        <v>3925</v>
      </c>
      <c r="C1134" s="2" t="s">
        <v>3926</v>
      </c>
      <c r="D1134" s="2" t="s">
        <v>3927</v>
      </c>
      <c r="E1134" s="2" t="s">
        <v>3928</v>
      </c>
      <c r="F1134" s="2" t="s">
        <v>3929</v>
      </c>
      <c r="G1134" s="2" t="str">
        <f>HYPERLINK("https://talan.bank.gov.ua/get-user-certificate/RV8DCpFB6odQGFefZV7I","Завантажити сертифікат")</f>
        <v>Завантажити сертифікат</v>
      </c>
    </row>
    <row r="1135" spans="1:7" ht="28.8" x14ac:dyDescent="0.3">
      <c r="A1135" s="2">
        <v>1134</v>
      </c>
      <c r="B1135" s="2" t="s">
        <v>3930</v>
      </c>
      <c r="C1135" s="2" t="s">
        <v>3926</v>
      </c>
      <c r="D1135" s="2" t="s">
        <v>3927</v>
      </c>
      <c r="E1135" s="2" t="s">
        <v>3931</v>
      </c>
      <c r="F1135" s="2" t="s">
        <v>3932</v>
      </c>
      <c r="G1135" s="2" t="str">
        <f>HYPERLINK("https://talan.bank.gov.ua/get-user-certificate/RV8DCLe4yG959MIoGBbc","Завантажити сертифікат")</f>
        <v>Завантажити сертифікат</v>
      </c>
    </row>
    <row r="1136" spans="1:7" ht="28.8" x14ac:dyDescent="0.3">
      <c r="A1136" s="2">
        <v>1135</v>
      </c>
      <c r="B1136" s="2" t="s">
        <v>3933</v>
      </c>
      <c r="C1136" s="2" t="s">
        <v>3926</v>
      </c>
      <c r="D1136" s="2" t="s">
        <v>3927</v>
      </c>
      <c r="E1136" s="2" t="s">
        <v>3934</v>
      </c>
      <c r="F1136" s="2" t="s">
        <v>3935</v>
      </c>
      <c r="G1136" s="2" t="str">
        <f>HYPERLINK("https://talan.bank.gov.ua/get-user-certificate/RV8DCPBN0zTNQ73NtHdA","Завантажити сертифікат")</f>
        <v>Завантажити сертифікат</v>
      </c>
    </row>
    <row r="1137" spans="1:7" ht="28.8" x14ac:dyDescent="0.3">
      <c r="A1137" s="2">
        <v>1136</v>
      </c>
      <c r="B1137" s="2" t="s">
        <v>3936</v>
      </c>
      <c r="C1137" s="2" t="s">
        <v>3926</v>
      </c>
      <c r="D1137" s="2" t="s">
        <v>3927</v>
      </c>
      <c r="E1137" s="2" t="s">
        <v>3937</v>
      </c>
      <c r="F1137" s="2" t="s">
        <v>3938</v>
      </c>
      <c r="G1137" s="2" t="str">
        <f>HYPERLINK("https://talan.bank.gov.ua/get-user-certificate/RV8DCGQnbbJr5CqpyoZd","Завантажити сертифікат")</f>
        <v>Завантажити сертифікат</v>
      </c>
    </row>
    <row r="1138" spans="1:7" ht="28.8" x14ac:dyDescent="0.3">
      <c r="A1138" s="2">
        <v>1137</v>
      </c>
      <c r="B1138" s="2" t="s">
        <v>3939</v>
      </c>
      <c r="C1138" s="2" t="s">
        <v>3926</v>
      </c>
      <c r="D1138" s="2" t="s">
        <v>3927</v>
      </c>
      <c r="E1138" s="2" t="s">
        <v>3940</v>
      </c>
      <c r="F1138" s="2" t="s">
        <v>3941</v>
      </c>
      <c r="G1138" s="2" t="str">
        <f>HYPERLINK("https://talan.bank.gov.ua/get-user-certificate/RV8DCCKEl0jTXpPyyKXS","Завантажити сертифікат")</f>
        <v>Завантажити сертифікат</v>
      </c>
    </row>
    <row r="1139" spans="1:7" ht="28.8" x14ac:dyDescent="0.3">
      <c r="A1139" s="2">
        <v>1138</v>
      </c>
      <c r="B1139" s="2" t="s">
        <v>3942</v>
      </c>
      <c r="C1139" s="2" t="s">
        <v>3926</v>
      </c>
      <c r="D1139" s="2" t="s">
        <v>3927</v>
      </c>
      <c r="E1139" s="2" t="s">
        <v>3943</v>
      </c>
      <c r="F1139" s="2" t="s">
        <v>3944</v>
      </c>
      <c r="G1139" s="2" t="str">
        <f>HYPERLINK("https://talan.bank.gov.ua/get-user-certificate/RV8DCsanB3teZFYLtpZm","Завантажити сертифікат")</f>
        <v>Завантажити сертифікат</v>
      </c>
    </row>
    <row r="1140" spans="1:7" ht="28.8" x14ac:dyDescent="0.3">
      <c r="A1140" s="2">
        <v>1139</v>
      </c>
      <c r="B1140" s="2" t="s">
        <v>3945</v>
      </c>
      <c r="C1140" s="2" t="s">
        <v>3926</v>
      </c>
      <c r="D1140" s="2" t="s">
        <v>3927</v>
      </c>
      <c r="E1140" s="2" t="s">
        <v>3946</v>
      </c>
      <c r="F1140" s="2" t="s">
        <v>3947</v>
      </c>
      <c r="G1140" s="2" t="str">
        <f>HYPERLINK("https://talan.bank.gov.ua/get-user-certificate/RV8DCfSVi9kiTQTOH4-M","Завантажити сертифікат")</f>
        <v>Завантажити сертифікат</v>
      </c>
    </row>
    <row r="1141" spans="1:7" ht="28.8" x14ac:dyDescent="0.3">
      <c r="A1141" s="2">
        <v>1140</v>
      </c>
      <c r="B1141" s="2" t="s">
        <v>3948</v>
      </c>
      <c r="C1141" s="2" t="s">
        <v>3926</v>
      </c>
      <c r="D1141" s="2" t="s">
        <v>3927</v>
      </c>
      <c r="E1141" s="2" t="s">
        <v>3949</v>
      </c>
      <c r="F1141" s="2" t="s">
        <v>3950</v>
      </c>
      <c r="G1141" s="2" t="str">
        <f>HYPERLINK("https://talan.bank.gov.ua/get-user-certificate/RV8DCYHe4PBHMr5DpHYV","Завантажити сертифікат")</f>
        <v>Завантажити сертифікат</v>
      </c>
    </row>
    <row r="1142" spans="1:7" ht="28.8" x14ac:dyDescent="0.3">
      <c r="A1142" s="2">
        <v>1141</v>
      </c>
      <c r="B1142" s="2" t="s">
        <v>3951</v>
      </c>
      <c r="C1142" s="2" t="s">
        <v>3926</v>
      </c>
      <c r="D1142" s="2" t="s">
        <v>3927</v>
      </c>
      <c r="E1142" s="2" t="s">
        <v>3952</v>
      </c>
      <c r="F1142" s="2" t="s">
        <v>3953</v>
      </c>
      <c r="G1142" s="2" t="str">
        <f>HYPERLINK("https://talan.bank.gov.ua/get-user-certificate/RV8DCpPL5ZTfO4B-S_ma","Завантажити сертифікат")</f>
        <v>Завантажити сертифікат</v>
      </c>
    </row>
    <row r="1143" spans="1:7" ht="28.8" x14ac:dyDescent="0.3">
      <c r="A1143" s="2">
        <v>1142</v>
      </c>
      <c r="B1143" s="2" t="s">
        <v>3954</v>
      </c>
      <c r="C1143" s="2" t="s">
        <v>3926</v>
      </c>
      <c r="D1143" s="2" t="s">
        <v>3927</v>
      </c>
      <c r="E1143" s="2" t="s">
        <v>3955</v>
      </c>
      <c r="F1143" s="2" t="s">
        <v>3956</v>
      </c>
      <c r="G1143" s="2" t="str">
        <f>HYPERLINK("https://talan.bank.gov.ua/get-user-certificate/RV8DCvBeIhZbxndqFWXT","Завантажити сертифікат")</f>
        <v>Завантажити сертифікат</v>
      </c>
    </row>
    <row r="1144" spans="1:7" ht="28.8" x14ac:dyDescent="0.3">
      <c r="A1144" s="2">
        <v>1143</v>
      </c>
      <c r="B1144" s="2" t="s">
        <v>3957</v>
      </c>
      <c r="C1144" s="2" t="s">
        <v>3926</v>
      </c>
      <c r="D1144" s="2" t="s">
        <v>3927</v>
      </c>
      <c r="E1144" s="2" t="s">
        <v>3958</v>
      </c>
      <c r="F1144" s="2" t="s">
        <v>3959</v>
      </c>
      <c r="G1144" s="2" t="str">
        <f>HYPERLINK("https://talan.bank.gov.ua/get-user-certificate/RV8DCPBq4sOIdKrlUIej","Завантажити сертифікат")</f>
        <v>Завантажити сертифікат</v>
      </c>
    </row>
    <row r="1145" spans="1:7" ht="28.8" x14ac:dyDescent="0.3">
      <c r="A1145" s="2">
        <v>1144</v>
      </c>
      <c r="B1145" s="2" t="s">
        <v>3960</v>
      </c>
      <c r="C1145" s="2" t="s">
        <v>3926</v>
      </c>
      <c r="D1145" s="2" t="s">
        <v>3927</v>
      </c>
      <c r="E1145" s="2" t="s">
        <v>3961</v>
      </c>
      <c r="F1145" s="2" t="s">
        <v>3962</v>
      </c>
      <c r="G1145" s="2" t="str">
        <f>HYPERLINK("https://talan.bank.gov.ua/get-user-certificate/RV8DCgX35sKvIgNhOjQ7","Завантажити сертифікат")</f>
        <v>Завантажити сертифікат</v>
      </c>
    </row>
    <row r="1146" spans="1:7" ht="28.8" x14ac:dyDescent="0.3">
      <c r="A1146" s="2">
        <v>1145</v>
      </c>
      <c r="B1146" s="2" t="s">
        <v>3963</v>
      </c>
      <c r="C1146" s="2" t="s">
        <v>3926</v>
      </c>
      <c r="D1146" s="2" t="s">
        <v>3927</v>
      </c>
      <c r="E1146" s="2" t="s">
        <v>3964</v>
      </c>
      <c r="F1146" s="2" t="s">
        <v>3965</v>
      </c>
      <c r="G1146" s="2" t="str">
        <f>HYPERLINK("https://talan.bank.gov.ua/get-user-certificate/RV8DCW2DN_pEqC5Sw1oh","Завантажити сертифікат")</f>
        <v>Завантажити сертифікат</v>
      </c>
    </row>
    <row r="1147" spans="1:7" ht="28.8" x14ac:dyDescent="0.3">
      <c r="A1147" s="2">
        <v>1146</v>
      </c>
      <c r="B1147" s="2" t="s">
        <v>3966</v>
      </c>
      <c r="C1147" s="2" t="s">
        <v>3926</v>
      </c>
      <c r="D1147" s="2" t="s">
        <v>3927</v>
      </c>
      <c r="E1147" s="2" t="s">
        <v>3967</v>
      </c>
      <c r="F1147" s="2" t="s">
        <v>3968</v>
      </c>
      <c r="G1147" s="2" t="str">
        <f>HYPERLINK("https://talan.bank.gov.ua/get-user-certificate/RV8DCc0igZZuBa3OWoRI","Завантажити сертифікат")</f>
        <v>Завантажити сертифікат</v>
      </c>
    </row>
    <row r="1148" spans="1:7" ht="28.8" x14ac:dyDescent="0.3">
      <c r="A1148" s="2">
        <v>1147</v>
      </c>
      <c r="B1148" s="2" t="s">
        <v>3969</v>
      </c>
      <c r="C1148" s="2" t="s">
        <v>3970</v>
      </c>
      <c r="D1148" s="2" t="s">
        <v>3971</v>
      </c>
      <c r="E1148" s="2" t="s">
        <v>3972</v>
      </c>
      <c r="F1148" s="2" t="s">
        <v>3973</v>
      </c>
      <c r="G1148" s="2" t="str">
        <f>HYPERLINK("https://talan.bank.gov.ua/get-user-certificate/RV8DCrYQydOjkkxQviKK","Завантажити сертифікат")</f>
        <v>Завантажити сертифікат</v>
      </c>
    </row>
    <row r="1149" spans="1:7" ht="28.8" x14ac:dyDescent="0.3">
      <c r="A1149" s="2">
        <v>1148</v>
      </c>
      <c r="B1149" s="2" t="s">
        <v>3974</v>
      </c>
      <c r="C1149" s="2" t="s">
        <v>3970</v>
      </c>
      <c r="D1149" s="2" t="s">
        <v>3971</v>
      </c>
      <c r="E1149" s="2" t="s">
        <v>3975</v>
      </c>
      <c r="F1149" s="2" t="s">
        <v>3976</v>
      </c>
      <c r="G1149" s="2" t="str">
        <f>HYPERLINK("https://talan.bank.gov.ua/get-user-certificate/RV8DCEsmLVe0NKBObIfp","Завантажити сертифікат")</f>
        <v>Завантажити сертифікат</v>
      </c>
    </row>
    <row r="1150" spans="1:7" x14ac:dyDescent="0.3">
      <c r="A1150" s="2">
        <v>1149</v>
      </c>
      <c r="B1150" s="2" t="s">
        <v>3977</v>
      </c>
      <c r="C1150" s="2" t="s">
        <v>3978</v>
      </c>
      <c r="D1150" s="2" t="s">
        <v>3979</v>
      </c>
      <c r="E1150" s="2" t="s">
        <v>3980</v>
      </c>
      <c r="F1150" s="2" t="s">
        <v>3981</v>
      </c>
      <c r="G1150" s="2" t="str">
        <f>HYPERLINK("https://talan.bank.gov.ua/get-user-certificate/RV8DCmkkKjefPxgkE4z_","Завантажити сертифікат")</f>
        <v>Завантажити сертифікат</v>
      </c>
    </row>
    <row r="1151" spans="1:7" x14ac:dyDescent="0.3">
      <c r="A1151" s="2">
        <v>1150</v>
      </c>
      <c r="B1151" s="2" t="s">
        <v>3982</v>
      </c>
      <c r="C1151" s="2" t="s">
        <v>3978</v>
      </c>
      <c r="D1151" s="2" t="s">
        <v>3979</v>
      </c>
      <c r="E1151" s="2" t="s">
        <v>3983</v>
      </c>
      <c r="F1151" s="2" t="s">
        <v>3984</v>
      </c>
      <c r="G1151" s="2" t="str">
        <f>HYPERLINK("https://talan.bank.gov.ua/get-user-certificate/RV8DCL3KZ1mvVgCQr7KT","Завантажити сертифікат")</f>
        <v>Завантажити сертифікат</v>
      </c>
    </row>
    <row r="1152" spans="1:7" x14ac:dyDescent="0.3">
      <c r="A1152" s="2">
        <v>1151</v>
      </c>
      <c r="B1152" s="2" t="s">
        <v>3985</v>
      </c>
      <c r="C1152" s="2" t="s">
        <v>3978</v>
      </c>
      <c r="D1152" s="2" t="s">
        <v>3979</v>
      </c>
      <c r="E1152" s="2" t="s">
        <v>3986</v>
      </c>
      <c r="F1152" s="2" t="s">
        <v>3987</v>
      </c>
      <c r="G1152" s="2" t="str">
        <f>HYPERLINK("https://talan.bank.gov.ua/get-user-certificate/RV8DC6tKpKAuTvw2mZM4","Завантажити сертифікат")</f>
        <v>Завантажити сертифікат</v>
      </c>
    </row>
    <row r="1153" spans="1:7" ht="28.8" x14ac:dyDescent="0.3">
      <c r="A1153" s="2">
        <v>1152</v>
      </c>
      <c r="B1153" s="2" t="s">
        <v>3988</v>
      </c>
      <c r="C1153" s="2" t="s">
        <v>3978</v>
      </c>
      <c r="D1153" s="2" t="s">
        <v>3979</v>
      </c>
      <c r="E1153" s="2" t="s">
        <v>3989</v>
      </c>
      <c r="F1153" s="2" t="s">
        <v>3990</v>
      </c>
      <c r="G1153" s="2" t="str">
        <f>HYPERLINK("https://talan.bank.gov.ua/get-user-certificate/RV8DC8Dv13qNc9TwOb02","Завантажити сертифікат")</f>
        <v>Завантажити сертифікат</v>
      </c>
    </row>
    <row r="1154" spans="1:7" x14ac:dyDescent="0.3">
      <c r="A1154" s="2">
        <v>1153</v>
      </c>
      <c r="B1154" s="2" t="s">
        <v>3991</v>
      </c>
      <c r="C1154" s="2" t="s">
        <v>3978</v>
      </c>
      <c r="D1154" s="2" t="s">
        <v>3979</v>
      </c>
      <c r="E1154" s="2" t="s">
        <v>3992</v>
      </c>
      <c r="F1154" s="2" t="s">
        <v>3993</v>
      </c>
      <c r="G1154" s="2" t="str">
        <f>HYPERLINK("https://talan.bank.gov.ua/get-user-certificate/RV8DC7QPNgxoGQakhKgU","Завантажити сертифікат")</f>
        <v>Завантажити сертифікат</v>
      </c>
    </row>
    <row r="1155" spans="1:7" x14ac:dyDescent="0.3">
      <c r="A1155" s="2">
        <v>1154</v>
      </c>
      <c r="B1155" s="2" t="s">
        <v>3994</v>
      </c>
      <c r="C1155" s="2" t="s">
        <v>3995</v>
      </c>
      <c r="D1155" s="2" t="s">
        <v>3996</v>
      </c>
      <c r="E1155" s="2" t="s">
        <v>3997</v>
      </c>
      <c r="F1155" s="2" t="s">
        <v>3998</v>
      </c>
      <c r="G1155" s="2" t="str">
        <f>HYPERLINK("https://talan.bank.gov.ua/get-user-certificate/RV8DCvljwRBUx_EcrsfA","Завантажити сертифікат")</f>
        <v>Завантажити сертифікат</v>
      </c>
    </row>
    <row r="1156" spans="1:7" ht="28.8" x14ac:dyDescent="0.3">
      <c r="A1156" s="2">
        <v>1155</v>
      </c>
      <c r="B1156" s="2" t="s">
        <v>3999</v>
      </c>
      <c r="C1156" s="2" t="s">
        <v>3995</v>
      </c>
      <c r="D1156" s="2" t="s">
        <v>3996</v>
      </c>
      <c r="E1156" s="2" t="s">
        <v>4000</v>
      </c>
      <c r="F1156" s="2" t="s">
        <v>4001</v>
      </c>
      <c r="G1156" s="2" t="str">
        <f>HYPERLINK("https://talan.bank.gov.ua/get-user-certificate/RV8DClFGK1JF2XmKERcK","Завантажити сертифікат")</f>
        <v>Завантажити сертифікат</v>
      </c>
    </row>
    <row r="1157" spans="1:7" ht="28.8" x14ac:dyDescent="0.3">
      <c r="A1157" s="2">
        <v>1156</v>
      </c>
      <c r="B1157" s="2" t="s">
        <v>4002</v>
      </c>
      <c r="C1157" s="2" t="s">
        <v>3995</v>
      </c>
      <c r="D1157" s="2" t="s">
        <v>3996</v>
      </c>
      <c r="E1157" s="2" t="s">
        <v>4003</v>
      </c>
      <c r="F1157" s="2" t="s">
        <v>4004</v>
      </c>
      <c r="G1157" s="2" t="str">
        <f>HYPERLINK("https://talan.bank.gov.ua/get-user-certificate/RV8DClBh7cgXTA_B17Xq","Завантажити сертифікат")</f>
        <v>Завантажити сертифікат</v>
      </c>
    </row>
    <row r="1158" spans="1:7" x14ac:dyDescent="0.3">
      <c r="A1158" s="2">
        <v>1157</v>
      </c>
      <c r="B1158" s="2" t="s">
        <v>4005</v>
      </c>
      <c r="C1158" s="2" t="s">
        <v>3995</v>
      </c>
      <c r="D1158" s="2" t="s">
        <v>3996</v>
      </c>
      <c r="E1158" s="2" t="s">
        <v>4006</v>
      </c>
      <c r="F1158" s="2" t="s">
        <v>4007</v>
      </c>
      <c r="G1158" s="2" t="str">
        <f>HYPERLINK("https://talan.bank.gov.ua/get-user-certificate/RV8DC7SmV522x3_RONhm","Завантажити сертифікат")</f>
        <v>Завантажити сертифікат</v>
      </c>
    </row>
    <row r="1159" spans="1:7" ht="28.8" x14ac:dyDescent="0.3">
      <c r="A1159" s="2">
        <v>1158</v>
      </c>
      <c r="B1159" s="2" t="s">
        <v>4008</v>
      </c>
      <c r="C1159" s="2" t="s">
        <v>3995</v>
      </c>
      <c r="D1159" s="2" t="s">
        <v>3996</v>
      </c>
      <c r="E1159" s="2" t="s">
        <v>4009</v>
      </c>
      <c r="F1159" s="2" t="s">
        <v>4010</v>
      </c>
      <c r="G1159" s="2" t="str">
        <f>HYPERLINK("https://talan.bank.gov.ua/get-user-certificate/RV8DC2e9sNq6nujqVCXj","Завантажити сертифікат")</f>
        <v>Завантажити сертифікат</v>
      </c>
    </row>
    <row r="1160" spans="1:7" x14ac:dyDescent="0.3">
      <c r="A1160" s="2">
        <v>1159</v>
      </c>
      <c r="B1160" s="2" t="s">
        <v>4011</v>
      </c>
      <c r="C1160" s="2" t="s">
        <v>3995</v>
      </c>
      <c r="D1160" s="2" t="s">
        <v>3996</v>
      </c>
      <c r="E1160" s="2" t="s">
        <v>4012</v>
      </c>
      <c r="F1160" s="2" t="s">
        <v>4013</v>
      </c>
      <c r="G1160" s="2" t="str">
        <f>HYPERLINK("https://talan.bank.gov.ua/get-user-certificate/RV8DCyST6E8v0aybQVAJ","Завантажити сертифікат")</f>
        <v>Завантажити сертифікат</v>
      </c>
    </row>
    <row r="1161" spans="1:7" x14ac:dyDescent="0.3">
      <c r="A1161" s="2">
        <v>1160</v>
      </c>
      <c r="B1161" s="2" t="s">
        <v>4014</v>
      </c>
      <c r="C1161" s="2" t="s">
        <v>3995</v>
      </c>
      <c r="D1161" s="2" t="s">
        <v>3996</v>
      </c>
      <c r="E1161" s="2" t="s">
        <v>4015</v>
      </c>
      <c r="F1161" s="2" t="s">
        <v>4016</v>
      </c>
      <c r="G1161" s="2" t="str">
        <f>HYPERLINK("https://talan.bank.gov.ua/get-user-certificate/RV8DCICTelfaw_MQ6yfh","Завантажити сертифікат")</f>
        <v>Завантажити сертифікат</v>
      </c>
    </row>
    <row r="1162" spans="1:7" ht="28.8" x14ac:dyDescent="0.3">
      <c r="A1162" s="2">
        <v>1161</v>
      </c>
      <c r="B1162" s="2" t="s">
        <v>4017</v>
      </c>
      <c r="C1162" s="2" t="s">
        <v>3995</v>
      </c>
      <c r="D1162" s="2" t="s">
        <v>3996</v>
      </c>
      <c r="E1162" s="2" t="s">
        <v>4018</v>
      </c>
      <c r="F1162" s="2" t="s">
        <v>4019</v>
      </c>
      <c r="G1162" s="2" t="str">
        <f>HYPERLINK("https://talan.bank.gov.ua/get-user-certificate/RV8DChDRHPADGl0mrVzK","Завантажити сертифікат")</f>
        <v>Завантажити сертифікат</v>
      </c>
    </row>
    <row r="1163" spans="1:7" ht="28.8" x14ac:dyDescent="0.3">
      <c r="A1163" s="2">
        <v>1162</v>
      </c>
      <c r="B1163" s="2" t="s">
        <v>4020</v>
      </c>
      <c r="C1163" s="2" t="s">
        <v>3995</v>
      </c>
      <c r="D1163" s="2" t="s">
        <v>3996</v>
      </c>
      <c r="E1163" s="2" t="s">
        <v>4021</v>
      </c>
      <c r="F1163" s="2" t="s">
        <v>4022</v>
      </c>
      <c r="G1163" s="2" t="str">
        <f>HYPERLINK("https://talan.bank.gov.ua/get-user-certificate/RV8DCbA5w25NRXTn2DQg","Завантажити сертифікат")</f>
        <v>Завантажити сертифікат</v>
      </c>
    </row>
    <row r="1164" spans="1:7" x14ac:dyDescent="0.3">
      <c r="A1164" s="2">
        <v>1163</v>
      </c>
      <c r="B1164" s="2" t="s">
        <v>4023</v>
      </c>
      <c r="C1164" s="2" t="s">
        <v>3995</v>
      </c>
      <c r="D1164" s="2" t="s">
        <v>3996</v>
      </c>
      <c r="E1164" s="2" t="s">
        <v>4024</v>
      </c>
      <c r="F1164" s="2" t="s">
        <v>4025</v>
      </c>
      <c r="G1164" s="2" t="str">
        <f>HYPERLINK("https://talan.bank.gov.ua/get-user-certificate/RV8DClZfuME4Kd3VHnoa","Завантажити сертифікат")</f>
        <v>Завантажити сертифікат</v>
      </c>
    </row>
    <row r="1165" spans="1:7" x14ac:dyDescent="0.3">
      <c r="A1165" s="2">
        <v>1164</v>
      </c>
      <c r="B1165" s="2" t="s">
        <v>4026</v>
      </c>
      <c r="C1165" s="2" t="s">
        <v>3995</v>
      </c>
      <c r="D1165" s="2" t="s">
        <v>3996</v>
      </c>
      <c r="E1165" s="2" t="s">
        <v>4027</v>
      </c>
      <c r="F1165" s="2" t="s">
        <v>4028</v>
      </c>
      <c r="G1165" s="2" t="str">
        <f>HYPERLINK("https://talan.bank.gov.ua/get-user-certificate/RV8DCA5A_dQPOEGrNZO4","Завантажити сертифікат")</f>
        <v>Завантажити сертифікат</v>
      </c>
    </row>
    <row r="1166" spans="1:7" ht="28.8" x14ac:dyDescent="0.3">
      <c r="A1166" s="2">
        <v>1165</v>
      </c>
      <c r="B1166" s="2" t="s">
        <v>4029</v>
      </c>
      <c r="C1166" s="2" t="s">
        <v>3995</v>
      </c>
      <c r="D1166" s="2" t="s">
        <v>3996</v>
      </c>
      <c r="E1166" s="2" t="s">
        <v>4030</v>
      </c>
      <c r="F1166" s="2" t="s">
        <v>4031</v>
      </c>
      <c r="G1166" s="2" t="str">
        <f>HYPERLINK("https://talan.bank.gov.ua/get-user-certificate/RV8DCJzeZ2RI4h5ckmBU","Завантажити сертифікат")</f>
        <v>Завантажити сертифікат</v>
      </c>
    </row>
    <row r="1167" spans="1:7" ht="43.2" x14ac:dyDescent="0.3">
      <c r="A1167" s="2">
        <v>1166</v>
      </c>
      <c r="B1167" s="2" t="s">
        <v>4032</v>
      </c>
      <c r="C1167" s="2" t="s">
        <v>4033</v>
      </c>
      <c r="D1167" s="2" t="s">
        <v>4034</v>
      </c>
      <c r="E1167" s="2" t="s">
        <v>4035</v>
      </c>
      <c r="F1167" s="2" t="s">
        <v>4036</v>
      </c>
      <c r="G1167" s="2" t="str">
        <f>HYPERLINK("https://talan.bank.gov.ua/get-user-certificate/RV8DCJ7uB0kFDD-0iy0k","Завантажити сертифікат")</f>
        <v>Завантажити сертифікат</v>
      </c>
    </row>
    <row r="1168" spans="1:7" ht="43.2" x14ac:dyDescent="0.3">
      <c r="A1168" s="2">
        <v>1167</v>
      </c>
      <c r="B1168" s="2" t="s">
        <v>4037</v>
      </c>
      <c r="C1168" s="2" t="s">
        <v>4038</v>
      </c>
      <c r="D1168" s="2" t="s">
        <v>4034</v>
      </c>
      <c r="E1168" s="2" t="s">
        <v>4039</v>
      </c>
      <c r="F1168" s="2" t="s">
        <v>4040</v>
      </c>
      <c r="G1168" s="2" t="str">
        <f>HYPERLINK("https://talan.bank.gov.ua/get-user-certificate/RV8DCKrF4jxH9_oDDXGB","Завантажити сертифікат")</f>
        <v>Завантажити сертифікат</v>
      </c>
    </row>
    <row r="1169" spans="1:7" ht="43.2" x14ac:dyDescent="0.3">
      <c r="A1169" s="2">
        <v>1168</v>
      </c>
      <c r="B1169" s="2" t="s">
        <v>4041</v>
      </c>
      <c r="C1169" s="2" t="s">
        <v>4038</v>
      </c>
      <c r="D1169" s="2" t="s">
        <v>4034</v>
      </c>
      <c r="E1169" s="2" t="s">
        <v>4042</v>
      </c>
      <c r="F1169" s="2" t="s">
        <v>4043</v>
      </c>
      <c r="G1169" s="2" t="str">
        <f>HYPERLINK("https://talan.bank.gov.ua/get-user-certificate/RV8DCHI2XEY_c8IGvhOR","Завантажити сертифікат")</f>
        <v>Завантажити сертифікат</v>
      </c>
    </row>
    <row r="1170" spans="1:7" ht="43.2" x14ac:dyDescent="0.3">
      <c r="A1170" s="2">
        <v>1169</v>
      </c>
      <c r="B1170" s="2" t="s">
        <v>4044</v>
      </c>
      <c r="C1170" s="2" t="s">
        <v>4045</v>
      </c>
      <c r="D1170" s="2" t="s">
        <v>4034</v>
      </c>
      <c r="E1170" s="2" t="s">
        <v>4046</v>
      </c>
      <c r="F1170" s="2" t="s">
        <v>4047</v>
      </c>
      <c r="G1170" s="2" t="str">
        <f>HYPERLINK("https://talan.bank.gov.ua/get-user-certificate/RV8DCMb2f58Ah8SJxtUr","Завантажити сертифікат")</f>
        <v>Завантажити сертифікат</v>
      </c>
    </row>
    <row r="1171" spans="1:7" ht="43.2" x14ac:dyDescent="0.3">
      <c r="A1171" s="2">
        <v>1170</v>
      </c>
      <c r="B1171" s="2" t="s">
        <v>4048</v>
      </c>
      <c r="C1171" s="2" t="s">
        <v>4045</v>
      </c>
      <c r="D1171" s="2" t="s">
        <v>4034</v>
      </c>
      <c r="E1171" s="2" t="s">
        <v>4049</v>
      </c>
      <c r="F1171" s="2" t="s">
        <v>4050</v>
      </c>
      <c r="G1171" s="2" t="str">
        <f>HYPERLINK("https://talan.bank.gov.ua/get-user-certificate/RV8DCcPCeOSyepMHlNHs","Завантажити сертифікат")</f>
        <v>Завантажити сертифікат</v>
      </c>
    </row>
    <row r="1172" spans="1:7" ht="28.8" x14ac:dyDescent="0.3">
      <c r="A1172" s="2">
        <v>1171</v>
      </c>
      <c r="B1172" s="2" t="s">
        <v>4051</v>
      </c>
      <c r="C1172" s="2" t="s">
        <v>4052</v>
      </c>
      <c r="D1172" s="2" t="s">
        <v>4053</v>
      </c>
      <c r="E1172" s="2" t="s">
        <v>4054</v>
      </c>
      <c r="F1172" s="2" t="s">
        <v>4055</v>
      </c>
      <c r="G1172" s="2" t="str">
        <f>HYPERLINK("https://talan.bank.gov.ua/get-user-certificate/RV8DC0xtohgtXUKSNnPl","Завантажити сертифікат")</f>
        <v>Завантажити сертифікат</v>
      </c>
    </row>
    <row r="1173" spans="1:7" ht="28.8" x14ac:dyDescent="0.3">
      <c r="A1173" s="2">
        <v>1172</v>
      </c>
      <c r="B1173" s="2" t="s">
        <v>4056</v>
      </c>
      <c r="C1173" s="2" t="s">
        <v>4057</v>
      </c>
      <c r="D1173" s="2" t="s">
        <v>4058</v>
      </c>
      <c r="E1173" s="2" t="s">
        <v>4059</v>
      </c>
      <c r="F1173" s="2" t="s">
        <v>4060</v>
      </c>
      <c r="G1173" s="2" t="str">
        <f>HYPERLINK("https://talan.bank.gov.ua/get-user-certificate/RV8DCVHAoOf-e-N2fHpv","Завантажити сертифікат")</f>
        <v>Завантажити сертифікат</v>
      </c>
    </row>
    <row r="1174" spans="1:7" x14ac:dyDescent="0.3">
      <c r="A1174" s="2">
        <v>1173</v>
      </c>
      <c r="B1174" s="2" t="s">
        <v>4061</v>
      </c>
      <c r="C1174" s="2" t="s">
        <v>4062</v>
      </c>
      <c r="D1174" s="2" t="s">
        <v>4063</v>
      </c>
      <c r="E1174" s="2" t="s">
        <v>4064</v>
      </c>
      <c r="F1174" s="2" t="s">
        <v>4065</v>
      </c>
      <c r="G1174" s="2" t="str">
        <f>HYPERLINK("https://talan.bank.gov.ua/get-user-certificate/RV8DCzFS7BpN7hSnuCXN","Завантажити сертифікат")</f>
        <v>Завантажити сертифікат</v>
      </c>
    </row>
    <row r="1175" spans="1:7" ht="28.8" x14ac:dyDescent="0.3">
      <c r="A1175" s="2">
        <v>1174</v>
      </c>
      <c r="B1175" s="2" t="s">
        <v>4066</v>
      </c>
      <c r="C1175" s="2" t="s">
        <v>4067</v>
      </c>
      <c r="D1175" s="2" t="s">
        <v>4063</v>
      </c>
      <c r="E1175" s="2" t="s">
        <v>4068</v>
      </c>
      <c r="F1175" s="2" t="s">
        <v>4069</v>
      </c>
      <c r="G1175" s="2" t="str">
        <f>HYPERLINK("https://talan.bank.gov.ua/get-user-certificate/RV8DCxWyT8ykXqq_eydE","Завантажити сертифікат")</f>
        <v>Завантажити сертифікат</v>
      </c>
    </row>
    <row r="1176" spans="1:7" x14ac:dyDescent="0.3">
      <c r="A1176" s="2">
        <v>1175</v>
      </c>
      <c r="B1176" s="2" t="s">
        <v>4070</v>
      </c>
      <c r="C1176" s="2" t="s">
        <v>4067</v>
      </c>
      <c r="D1176" s="2" t="s">
        <v>4063</v>
      </c>
      <c r="E1176" s="2" t="s">
        <v>4071</v>
      </c>
      <c r="F1176" s="2" t="s">
        <v>4072</v>
      </c>
      <c r="G1176" s="2" t="str">
        <f>HYPERLINK("https://talan.bank.gov.ua/get-user-certificate/RV8DCprU6dkt4CU-suqx","Завантажити сертифікат")</f>
        <v>Завантажити сертифікат</v>
      </c>
    </row>
    <row r="1177" spans="1:7" ht="28.8" x14ac:dyDescent="0.3">
      <c r="A1177" s="2">
        <v>1176</v>
      </c>
      <c r="B1177" s="2" t="s">
        <v>4073</v>
      </c>
      <c r="C1177" s="2" t="s">
        <v>4067</v>
      </c>
      <c r="D1177" s="2" t="s">
        <v>4063</v>
      </c>
      <c r="E1177" s="2" t="s">
        <v>4074</v>
      </c>
      <c r="F1177" s="2" t="s">
        <v>4075</v>
      </c>
      <c r="G1177" s="2" t="str">
        <f>HYPERLINK("https://talan.bank.gov.ua/get-user-certificate/RV8DCji6IsucvVhLxlDH","Завантажити сертифікат")</f>
        <v>Завантажити сертифікат</v>
      </c>
    </row>
    <row r="1178" spans="1:7" x14ac:dyDescent="0.3">
      <c r="A1178" s="2">
        <v>1177</v>
      </c>
      <c r="B1178" s="2" t="s">
        <v>4076</v>
      </c>
      <c r="C1178" s="2" t="s">
        <v>4067</v>
      </c>
      <c r="D1178" s="2" t="s">
        <v>4063</v>
      </c>
      <c r="E1178" s="2" t="s">
        <v>4077</v>
      </c>
      <c r="F1178" s="2" t="s">
        <v>4078</v>
      </c>
      <c r="G1178" s="2" t="str">
        <f>HYPERLINK("https://talan.bank.gov.ua/get-user-certificate/RV8DCeTIzY8_8z2nYYNE","Завантажити сертифікат")</f>
        <v>Завантажити сертифікат</v>
      </c>
    </row>
    <row r="1179" spans="1:7" ht="28.8" x14ac:dyDescent="0.3">
      <c r="A1179" s="2">
        <v>1178</v>
      </c>
      <c r="B1179" s="2" t="s">
        <v>4079</v>
      </c>
      <c r="C1179" s="2" t="s">
        <v>4080</v>
      </c>
      <c r="D1179" s="2" t="s">
        <v>4081</v>
      </c>
      <c r="E1179" s="2" t="s">
        <v>4082</v>
      </c>
      <c r="F1179" s="2" t="s">
        <v>4083</v>
      </c>
      <c r="G1179" s="2" t="str">
        <f>HYPERLINK("https://talan.bank.gov.ua/get-user-certificate/RV8DCYGruPPuneCqb8T3","Завантажити сертифікат")</f>
        <v>Завантажити сертифікат</v>
      </c>
    </row>
    <row r="1180" spans="1:7" x14ac:dyDescent="0.3">
      <c r="A1180" s="2">
        <v>1179</v>
      </c>
      <c r="B1180" s="2" t="s">
        <v>4084</v>
      </c>
      <c r="C1180" s="2" t="s">
        <v>4080</v>
      </c>
      <c r="D1180" s="2" t="s">
        <v>4081</v>
      </c>
      <c r="E1180" s="2" t="s">
        <v>4085</v>
      </c>
      <c r="F1180" s="2" t="s">
        <v>4086</v>
      </c>
      <c r="G1180" s="2" t="str">
        <f>HYPERLINK("https://talan.bank.gov.ua/get-user-certificate/RV8DCCi7iL66nxsHIrpT","Завантажити сертифікат")</f>
        <v>Завантажити сертифікат</v>
      </c>
    </row>
    <row r="1181" spans="1:7" ht="28.8" x14ac:dyDescent="0.3">
      <c r="A1181" s="2">
        <v>1180</v>
      </c>
      <c r="B1181" s="2" t="s">
        <v>4087</v>
      </c>
      <c r="C1181" s="2" t="s">
        <v>4080</v>
      </c>
      <c r="D1181" s="2" t="s">
        <v>4081</v>
      </c>
      <c r="E1181" s="2" t="s">
        <v>4088</v>
      </c>
      <c r="F1181" s="2" t="s">
        <v>4089</v>
      </c>
      <c r="G1181" s="2" t="str">
        <f>HYPERLINK("https://talan.bank.gov.ua/get-user-certificate/RV8DCco6YqJWX5Qzp2M1","Завантажити сертифікат")</f>
        <v>Завантажити сертифікат</v>
      </c>
    </row>
    <row r="1182" spans="1:7" ht="28.8" x14ac:dyDescent="0.3">
      <c r="A1182" s="2">
        <v>1181</v>
      </c>
      <c r="B1182" s="2" t="s">
        <v>4090</v>
      </c>
      <c r="C1182" s="2" t="s">
        <v>4091</v>
      </c>
      <c r="D1182" s="2" t="s">
        <v>4092</v>
      </c>
      <c r="E1182" s="2" t="s">
        <v>4093</v>
      </c>
      <c r="F1182" s="2" t="s">
        <v>4094</v>
      </c>
      <c r="G1182" s="2" t="str">
        <f>HYPERLINK("https://talan.bank.gov.ua/get-user-certificate/RV8DC4yPpgykBrdf1SQY","Завантажити сертифікат")</f>
        <v>Завантажити сертифікат</v>
      </c>
    </row>
    <row r="1183" spans="1:7" ht="28.8" x14ac:dyDescent="0.3">
      <c r="A1183" s="2">
        <v>1182</v>
      </c>
      <c r="B1183" s="2" t="s">
        <v>4095</v>
      </c>
      <c r="C1183" s="2" t="s">
        <v>4091</v>
      </c>
      <c r="D1183" s="2" t="s">
        <v>4092</v>
      </c>
      <c r="E1183" s="2" t="s">
        <v>4096</v>
      </c>
      <c r="F1183" s="2" t="s">
        <v>4097</v>
      </c>
      <c r="G1183" s="2" t="str">
        <f>HYPERLINK("https://talan.bank.gov.ua/get-user-certificate/RV8DCCCExSKSH4ySBogh","Завантажити сертифікат")</f>
        <v>Завантажити сертифікат</v>
      </c>
    </row>
    <row r="1184" spans="1:7" ht="28.8" x14ac:dyDescent="0.3">
      <c r="A1184" s="2">
        <v>1183</v>
      </c>
      <c r="B1184" s="2" t="s">
        <v>4098</v>
      </c>
      <c r="C1184" s="2" t="s">
        <v>4099</v>
      </c>
      <c r="D1184" s="2" t="s">
        <v>4100</v>
      </c>
      <c r="E1184" s="2" t="s">
        <v>4101</v>
      </c>
      <c r="F1184" s="2" t="s">
        <v>4102</v>
      </c>
      <c r="G1184" s="2" t="str">
        <f>HYPERLINK("https://talan.bank.gov.ua/get-user-certificate/RV8DCFazy62qUPuRqXf5","Завантажити сертифікат")</f>
        <v>Завантажити сертифікат</v>
      </c>
    </row>
    <row r="1185" spans="1:7" ht="28.8" x14ac:dyDescent="0.3">
      <c r="A1185" s="2">
        <v>1184</v>
      </c>
      <c r="B1185" s="2" t="s">
        <v>4103</v>
      </c>
      <c r="C1185" s="2" t="s">
        <v>4099</v>
      </c>
      <c r="D1185" s="2" t="s">
        <v>4100</v>
      </c>
      <c r="E1185" s="2" t="s">
        <v>4104</v>
      </c>
      <c r="F1185" s="2" t="s">
        <v>4105</v>
      </c>
      <c r="G1185" s="2" t="str">
        <f>HYPERLINK("https://talan.bank.gov.ua/get-user-certificate/RV8DC-88cnnJte_wniiy","Завантажити сертифікат")</f>
        <v>Завантажити сертифікат</v>
      </c>
    </row>
    <row r="1186" spans="1:7" ht="28.8" x14ac:dyDescent="0.3">
      <c r="A1186" s="2">
        <v>1185</v>
      </c>
      <c r="B1186" s="2" t="s">
        <v>4106</v>
      </c>
      <c r="C1186" s="2" t="s">
        <v>4099</v>
      </c>
      <c r="D1186" s="2" t="s">
        <v>4100</v>
      </c>
      <c r="E1186" s="2" t="s">
        <v>4107</v>
      </c>
      <c r="F1186" s="2" t="s">
        <v>4108</v>
      </c>
      <c r="G1186" s="2" t="str">
        <f>HYPERLINK("https://talan.bank.gov.ua/get-user-certificate/RV8DCoV-YuvPv0UBiQnj","Завантажити сертифікат")</f>
        <v>Завантажити сертифікат</v>
      </c>
    </row>
    <row r="1187" spans="1:7" ht="28.8" x14ac:dyDescent="0.3">
      <c r="A1187" s="2">
        <v>1186</v>
      </c>
      <c r="B1187" s="2" t="s">
        <v>4109</v>
      </c>
      <c r="C1187" s="2" t="s">
        <v>4099</v>
      </c>
      <c r="D1187" s="2" t="s">
        <v>4100</v>
      </c>
      <c r="E1187" s="2" t="s">
        <v>4110</v>
      </c>
      <c r="F1187" s="2" t="s">
        <v>4111</v>
      </c>
      <c r="G1187" s="2" t="str">
        <f>HYPERLINK("https://talan.bank.gov.ua/get-user-certificate/RV8DCU_XvwFL61FKcz61","Завантажити сертифікат")</f>
        <v>Завантажити сертифікат</v>
      </c>
    </row>
    <row r="1188" spans="1:7" ht="28.8" x14ac:dyDescent="0.3">
      <c r="A1188" s="2">
        <v>1187</v>
      </c>
      <c r="B1188" s="2" t="s">
        <v>4112</v>
      </c>
      <c r="C1188" s="2" t="s">
        <v>4099</v>
      </c>
      <c r="D1188" s="2" t="s">
        <v>4100</v>
      </c>
      <c r="E1188" s="2" t="s">
        <v>4113</v>
      </c>
      <c r="F1188" s="2" t="s">
        <v>4114</v>
      </c>
      <c r="G1188" s="2" t="str">
        <f>HYPERLINK("https://talan.bank.gov.ua/get-user-certificate/RV8DCZT5ce3_f3mnOXAm","Завантажити сертифікат")</f>
        <v>Завантажити сертифікат</v>
      </c>
    </row>
    <row r="1189" spans="1:7" ht="28.8" x14ac:dyDescent="0.3">
      <c r="A1189" s="2">
        <v>1188</v>
      </c>
      <c r="B1189" s="2" t="s">
        <v>4115</v>
      </c>
      <c r="C1189" s="2" t="s">
        <v>4099</v>
      </c>
      <c r="D1189" s="2" t="s">
        <v>4100</v>
      </c>
      <c r="E1189" s="2" t="s">
        <v>4116</v>
      </c>
      <c r="F1189" s="2" t="s">
        <v>4117</v>
      </c>
      <c r="G1189" s="2" t="str">
        <f>HYPERLINK("https://talan.bank.gov.ua/get-user-certificate/RV8DCU_4oo3bn6jG6mAz","Завантажити сертифікат")</f>
        <v>Завантажити сертифікат</v>
      </c>
    </row>
    <row r="1190" spans="1:7" ht="28.8" x14ac:dyDescent="0.3">
      <c r="A1190" s="2">
        <v>1189</v>
      </c>
      <c r="B1190" s="2" t="s">
        <v>4118</v>
      </c>
      <c r="C1190" s="2" t="s">
        <v>4099</v>
      </c>
      <c r="D1190" s="2" t="s">
        <v>4100</v>
      </c>
      <c r="E1190" s="2" t="s">
        <v>4119</v>
      </c>
      <c r="F1190" s="2" t="s">
        <v>4120</v>
      </c>
      <c r="G1190" s="2" t="str">
        <f>HYPERLINK("https://talan.bank.gov.ua/get-user-certificate/RV8DCjdD1bSU_kMVEeC8","Завантажити сертифікат")</f>
        <v>Завантажити сертифікат</v>
      </c>
    </row>
    <row r="1191" spans="1:7" ht="28.8" x14ac:dyDescent="0.3">
      <c r="A1191" s="2">
        <v>1190</v>
      </c>
      <c r="B1191" s="2" t="s">
        <v>4121</v>
      </c>
      <c r="C1191" s="2" t="s">
        <v>4122</v>
      </c>
      <c r="D1191" s="2" t="s">
        <v>4123</v>
      </c>
      <c r="E1191" s="2" t="s">
        <v>4124</v>
      </c>
      <c r="F1191" s="2" t="s">
        <v>4125</v>
      </c>
      <c r="G1191" s="2" t="str">
        <f>HYPERLINK("https://talan.bank.gov.ua/get-user-certificate/RV8DCcTTkTwmBDFSJyjC","Завантажити сертифікат")</f>
        <v>Завантажити сертифікат</v>
      </c>
    </row>
    <row r="1192" spans="1:7" ht="28.8" x14ac:dyDescent="0.3">
      <c r="A1192" s="2">
        <v>1191</v>
      </c>
      <c r="B1192" s="2" t="s">
        <v>4126</v>
      </c>
      <c r="C1192" s="2" t="s">
        <v>4122</v>
      </c>
      <c r="D1192" s="2" t="s">
        <v>4123</v>
      </c>
      <c r="E1192" s="2" t="s">
        <v>4127</v>
      </c>
      <c r="F1192" s="2" t="s">
        <v>4128</v>
      </c>
      <c r="G1192" s="2" t="str">
        <f>HYPERLINK("https://talan.bank.gov.ua/get-user-certificate/RV8DC1SAbRskv6o3jWP6","Завантажити сертифікат")</f>
        <v>Завантажити сертифікат</v>
      </c>
    </row>
    <row r="1193" spans="1:7" ht="28.8" x14ac:dyDescent="0.3">
      <c r="A1193" s="2">
        <v>1192</v>
      </c>
      <c r="B1193" s="2" t="s">
        <v>4129</v>
      </c>
      <c r="C1193" s="2" t="s">
        <v>4122</v>
      </c>
      <c r="D1193" s="2" t="s">
        <v>4123</v>
      </c>
      <c r="E1193" s="2" t="s">
        <v>4130</v>
      </c>
      <c r="F1193" s="2" t="s">
        <v>4131</v>
      </c>
      <c r="G1193" s="2" t="str">
        <f>HYPERLINK("https://talan.bank.gov.ua/get-user-certificate/RV8DC0xvHcgP3ltxhLt4","Завантажити сертифікат")</f>
        <v>Завантажити сертифікат</v>
      </c>
    </row>
    <row r="1194" spans="1:7" ht="28.8" x14ac:dyDescent="0.3">
      <c r="A1194" s="2">
        <v>1193</v>
      </c>
      <c r="B1194" s="2" t="s">
        <v>4132</v>
      </c>
      <c r="C1194" s="2" t="s">
        <v>4122</v>
      </c>
      <c r="D1194" s="2" t="s">
        <v>4123</v>
      </c>
      <c r="E1194" s="2" t="s">
        <v>4133</v>
      </c>
      <c r="F1194" s="2" t="s">
        <v>4134</v>
      </c>
      <c r="G1194" s="2" t="str">
        <f>HYPERLINK("https://talan.bank.gov.ua/get-user-certificate/RV8DC21NUDaVU_IDss1m","Завантажити сертифікат")</f>
        <v>Завантажити сертифікат</v>
      </c>
    </row>
    <row r="1195" spans="1:7" ht="28.8" x14ac:dyDescent="0.3">
      <c r="A1195" s="2">
        <v>1194</v>
      </c>
      <c r="B1195" s="2" t="s">
        <v>4135</v>
      </c>
      <c r="C1195" s="2" t="s">
        <v>4122</v>
      </c>
      <c r="D1195" s="2" t="s">
        <v>4123</v>
      </c>
      <c r="E1195" s="2" t="s">
        <v>4136</v>
      </c>
      <c r="F1195" s="2" t="s">
        <v>4137</v>
      </c>
      <c r="G1195" s="2" t="str">
        <f>HYPERLINK("https://talan.bank.gov.ua/get-user-certificate/RV8DChjmWJ_Dq7fXKpnd","Завантажити сертифікат")</f>
        <v>Завантажити сертифікат</v>
      </c>
    </row>
    <row r="1196" spans="1:7" ht="28.8" x14ac:dyDescent="0.3">
      <c r="A1196" s="2">
        <v>1195</v>
      </c>
      <c r="B1196" s="2" t="s">
        <v>4138</v>
      </c>
      <c r="C1196" s="2" t="s">
        <v>4122</v>
      </c>
      <c r="D1196" s="2" t="s">
        <v>4123</v>
      </c>
      <c r="E1196" s="2" t="s">
        <v>4139</v>
      </c>
      <c r="F1196" s="2" t="s">
        <v>4140</v>
      </c>
      <c r="G1196" s="2" t="str">
        <f>HYPERLINK("https://talan.bank.gov.ua/get-user-certificate/RV8DCxAv8JG5GRfgWHp-","Завантажити сертифікат")</f>
        <v>Завантажити сертифікат</v>
      </c>
    </row>
    <row r="1197" spans="1:7" ht="28.8" x14ac:dyDescent="0.3">
      <c r="A1197" s="2">
        <v>1196</v>
      </c>
      <c r="B1197" s="2" t="s">
        <v>4141</v>
      </c>
      <c r="C1197" s="2" t="s">
        <v>4122</v>
      </c>
      <c r="D1197" s="2" t="s">
        <v>4123</v>
      </c>
      <c r="E1197" s="2" t="s">
        <v>4142</v>
      </c>
      <c r="F1197" s="2" t="s">
        <v>4143</v>
      </c>
      <c r="G1197" s="2" t="str">
        <f>HYPERLINK("https://talan.bank.gov.ua/get-user-certificate/RV8DCTWgnpXQIAomwGg5","Завантажити сертифікат")</f>
        <v>Завантажити сертифікат</v>
      </c>
    </row>
    <row r="1198" spans="1:7" ht="28.8" x14ac:dyDescent="0.3">
      <c r="A1198" s="2">
        <v>1197</v>
      </c>
      <c r="B1198" s="2" t="s">
        <v>4144</v>
      </c>
      <c r="C1198" s="2" t="s">
        <v>4122</v>
      </c>
      <c r="D1198" s="2" t="s">
        <v>4123</v>
      </c>
      <c r="E1198" s="2" t="s">
        <v>4145</v>
      </c>
      <c r="F1198" s="2" t="s">
        <v>4146</v>
      </c>
      <c r="G1198" s="2" t="str">
        <f>HYPERLINK("https://talan.bank.gov.ua/get-user-certificate/RV8DCUqg2rZ50a6XDeGA","Завантажити сертифікат")</f>
        <v>Завантажити сертифікат</v>
      </c>
    </row>
    <row r="1199" spans="1:7" ht="28.8" x14ac:dyDescent="0.3">
      <c r="A1199" s="2">
        <v>1198</v>
      </c>
      <c r="B1199" s="2" t="s">
        <v>4147</v>
      </c>
      <c r="C1199" s="2" t="s">
        <v>4122</v>
      </c>
      <c r="D1199" s="2" t="s">
        <v>4123</v>
      </c>
      <c r="E1199" s="2" t="s">
        <v>4148</v>
      </c>
      <c r="F1199" s="2" t="s">
        <v>4149</v>
      </c>
      <c r="G1199" s="2" t="str">
        <f>HYPERLINK("https://talan.bank.gov.ua/get-user-certificate/RV8DCeNbh8-QXBKvMLRo","Завантажити сертифікат")</f>
        <v>Завантажити сертифікат</v>
      </c>
    </row>
    <row r="1200" spans="1:7" ht="28.8" x14ac:dyDescent="0.3">
      <c r="A1200" s="2">
        <v>1199</v>
      </c>
      <c r="B1200" s="2" t="s">
        <v>4150</v>
      </c>
      <c r="C1200" s="2" t="s">
        <v>4122</v>
      </c>
      <c r="D1200" s="2" t="s">
        <v>4123</v>
      </c>
      <c r="E1200" s="2" t="s">
        <v>4151</v>
      </c>
      <c r="F1200" s="2" t="s">
        <v>4152</v>
      </c>
      <c r="G1200" s="2" t="str">
        <f>HYPERLINK("https://talan.bank.gov.ua/get-user-certificate/RV8DCrVJqcnYf5PNfUNm","Завантажити сертифікат")</f>
        <v>Завантажити сертифікат</v>
      </c>
    </row>
    <row r="1201" spans="1:7" ht="28.8" x14ac:dyDescent="0.3">
      <c r="A1201" s="2">
        <v>1200</v>
      </c>
      <c r="B1201" s="2" t="s">
        <v>4153</v>
      </c>
      <c r="C1201" s="2" t="s">
        <v>4122</v>
      </c>
      <c r="D1201" s="2" t="s">
        <v>4123</v>
      </c>
      <c r="E1201" s="2" t="s">
        <v>4154</v>
      </c>
      <c r="F1201" s="2" t="s">
        <v>4155</v>
      </c>
      <c r="G1201" s="2" t="str">
        <f>HYPERLINK("https://talan.bank.gov.ua/get-user-certificate/RV8DC2YgWz1rxfcTk77s","Завантажити сертифікат")</f>
        <v>Завантажити сертифікат</v>
      </c>
    </row>
    <row r="1202" spans="1:7" ht="28.8" x14ac:dyDescent="0.3">
      <c r="A1202" s="2">
        <v>1201</v>
      </c>
      <c r="B1202" s="2" t="s">
        <v>4156</v>
      </c>
      <c r="C1202" s="2" t="s">
        <v>4122</v>
      </c>
      <c r="D1202" s="2" t="s">
        <v>4123</v>
      </c>
      <c r="E1202" s="2" t="s">
        <v>4157</v>
      </c>
      <c r="F1202" s="2" t="s">
        <v>4158</v>
      </c>
      <c r="G1202" s="2" t="str">
        <f>HYPERLINK("https://talan.bank.gov.ua/get-user-certificate/RV8DC-ez27oDGSvZjAho","Завантажити сертифікат")</f>
        <v>Завантажити сертифікат</v>
      </c>
    </row>
    <row r="1203" spans="1:7" ht="28.8" x14ac:dyDescent="0.3">
      <c r="A1203" s="2">
        <v>1202</v>
      </c>
      <c r="B1203" s="2" t="s">
        <v>4159</v>
      </c>
      <c r="C1203" s="2" t="s">
        <v>4122</v>
      </c>
      <c r="D1203" s="2" t="s">
        <v>4123</v>
      </c>
      <c r="E1203" s="2" t="s">
        <v>4160</v>
      </c>
      <c r="F1203" s="2" t="s">
        <v>4161</v>
      </c>
      <c r="G1203" s="2" t="str">
        <f>HYPERLINK("https://talan.bank.gov.ua/get-user-certificate/RV8DCA322_9BXKgLLtnN","Завантажити сертифікат")</f>
        <v>Завантажити сертифікат</v>
      </c>
    </row>
    <row r="1204" spans="1:7" ht="28.8" x14ac:dyDescent="0.3">
      <c r="A1204" s="2">
        <v>1203</v>
      </c>
      <c r="B1204" s="2" t="s">
        <v>4162</v>
      </c>
      <c r="C1204" s="2" t="s">
        <v>4122</v>
      </c>
      <c r="D1204" s="2" t="s">
        <v>4123</v>
      </c>
      <c r="E1204" s="2" t="s">
        <v>4163</v>
      </c>
      <c r="F1204" s="2" t="s">
        <v>4164</v>
      </c>
      <c r="G1204" s="2" t="str">
        <f>HYPERLINK("https://talan.bank.gov.ua/get-user-certificate/RV8DCpvAbyYsZB60T6fg","Завантажити сертифікат")</f>
        <v>Завантажити сертифікат</v>
      </c>
    </row>
    <row r="1205" spans="1:7" ht="28.8" x14ac:dyDescent="0.3">
      <c r="A1205" s="2">
        <v>1204</v>
      </c>
      <c r="B1205" s="2" t="s">
        <v>4165</v>
      </c>
      <c r="C1205" s="2" t="s">
        <v>4122</v>
      </c>
      <c r="D1205" s="2" t="s">
        <v>4123</v>
      </c>
      <c r="E1205" s="2" t="s">
        <v>4166</v>
      </c>
      <c r="F1205" s="2" t="s">
        <v>4167</v>
      </c>
      <c r="G1205" s="2" t="str">
        <f>HYPERLINK("https://talan.bank.gov.ua/get-user-certificate/RV8DCsEbzBq316mMtDaV","Завантажити сертифікат")</f>
        <v>Завантажити сертифікат</v>
      </c>
    </row>
    <row r="1206" spans="1:7" ht="28.8" x14ac:dyDescent="0.3">
      <c r="A1206" s="2">
        <v>1205</v>
      </c>
      <c r="B1206" s="2" t="s">
        <v>4168</v>
      </c>
      <c r="C1206" s="2" t="s">
        <v>4122</v>
      </c>
      <c r="D1206" s="2" t="s">
        <v>4123</v>
      </c>
      <c r="E1206" s="2" t="s">
        <v>4169</v>
      </c>
      <c r="F1206" s="2" t="s">
        <v>4170</v>
      </c>
      <c r="G1206" s="2" t="str">
        <f>HYPERLINK("https://talan.bank.gov.ua/get-user-certificate/RV8DCeWcjSirrpbaRQf_","Завантажити сертифікат")</f>
        <v>Завантажити сертифікат</v>
      </c>
    </row>
    <row r="1207" spans="1:7" ht="43.2" x14ac:dyDescent="0.3">
      <c r="A1207" s="2">
        <v>1206</v>
      </c>
      <c r="B1207" s="2" t="s">
        <v>4171</v>
      </c>
      <c r="C1207" s="2" t="s">
        <v>4172</v>
      </c>
      <c r="D1207" s="2" t="s">
        <v>4173</v>
      </c>
      <c r="E1207" s="2" t="s">
        <v>4174</v>
      </c>
      <c r="F1207" s="2" t="s">
        <v>4175</v>
      </c>
      <c r="G1207" s="2" t="str">
        <f>HYPERLINK("https://talan.bank.gov.ua/get-user-certificate/RV8DCvb_4TWyI7cwP9bZ","Завантажити сертифікат")</f>
        <v>Завантажити сертифікат</v>
      </c>
    </row>
    <row r="1208" spans="1:7" ht="43.2" x14ac:dyDescent="0.3">
      <c r="A1208" s="2">
        <v>1207</v>
      </c>
      <c r="B1208" s="2" t="s">
        <v>4176</v>
      </c>
      <c r="C1208" s="2" t="s">
        <v>4172</v>
      </c>
      <c r="D1208" s="2" t="s">
        <v>4173</v>
      </c>
      <c r="E1208" s="2" t="s">
        <v>4177</v>
      </c>
      <c r="F1208" s="2" t="s">
        <v>4178</v>
      </c>
      <c r="G1208" s="2" t="str">
        <f>HYPERLINK("https://talan.bank.gov.ua/get-user-certificate/RV8DCu8moWNEnLi9ypJ-","Завантажити сертифікат")</f>
        <v>Завантажити сертифікат</v>
      </c>
    </row>
    <row r="1209" spans="1:7" ht="43.2" x14ac:dyDescent="0.3">
      <c r="A1209" s="2">
        <v>1208</v>
      </c>
      <c r="B1209" s="2" t="s">
        <v>4179</v>
      </c>
      <c r="C1209" s="2" t="s">
        <v>4172</v>
      </c>
      <c r="D1209" s="2" t="s">
        <v>4173</v>
      </c>
      <c r="E1209" s="2" t="s">
        <v>4180</v>
      </c>
      <c r="F1209" s="2" t="s">
        <v>4181</v>
      </c>
      <c r="G1209" s="2" t="str">
        <f>HYPERLINK("https://talan.bank.gov.ua/get-user-certificate/RV8DCDj6hNV_4O4HPzsx","Завантажити сертифікат")</f>
        <v>Завантажити сертифікат</v>
      </c>
    </row>
    <row r="1210" spans="1:7" ht="43.2" x14ac:dyDescent="0.3">
      <c r="A1210" s="2">
        <v>1209</v>
      </c>
      <c r="B1210" s="2" t="s">
        <v>4182</v>
      </c>
      <c r="C1210" s="2" t="s">
        <v>4172</v>
      </c>
      <c r="D1210" s="2" t="s">
        <v>4173</v>
      </c>
      <c r="E1210" s="2" t="s">
        <v>4183</v>
      </c>
      <c r="F1210" s="2" t="s">
        <v>4184</v>
      </c>
      <c r="G1210" s="2" t="str">
        <f>HYPERLINK("https://talan.bank.gov.ua/get-user-certificate/RV8DCPLoUzKCxEdIGP44","Завантажити сертифікат")</f>
        <v>Завантажити сертифікат</v>
      </c>
    </row>
    <row r="1211" spans="1:7" ht="28.8" x14ac:dyDescent="0.3">
      <c r="A1211" s="2">
        <v>1210</v>
      </c>
      <c r="B1211" s="2" t="s">
        <v>4185</v>
      </c>
      <c r="C1211" s="2" t="s">
        <v>4186</v>
      </c>
      <c r="D1211" s="2" t="s">
        <v>4187</v>
      </c>
      <c r="E1211" s="2" t="s">
        <v>4188</v>
      </c>
      <c r="F1211" s="2" t="s">
        <v>4189</v>
      </c>
      <c r="G1211" s="2" t="str">
        <f>HYPERLINK("https://talan.bank.gov.ua/get-user-certificate/RV8DC6jTG6uwvnvF-nBh","Завантажити сертифікат")</f>
        <v>Завантажити сертифікат</v>
      </c>
    </row>
    <row r="1212" spans="1:7" ht="28.8" x14ac:dyDescent="0.3">
      <c r="A1212" s="2">
        <v>1211</v>
      </c>
      <c r="B1212" s="2" t="s">
        <v>4190</v>
      </c>
      <c r="C1212" s="2" t="s">
        <v>4186</v>
      </c>
      <c r="D1212" s="2" t="s">
        <v>4187</v>
      </c>
      <c r="E1212" s="2" t="s">
        <v>4191</v>
      </c>
      <c r="F1212" s="2" t="s">
        <v>4192</v>
      </c>
      <c r="G1212" s="2" t="str">
        <f>HYPERLINK("https://talan.bank.gov.ua/get-user-certificate/RV8DCQRzHN5GfSq9RtoY","Завантажити сертифікат")</f>
        <v>Завантажити сертифікат</v>
      </c>
    </row>
    <row r="1213" spans="1:7" ht="28.8" x14ac:dyDescent="0.3">
      <c r="A1213" s="2">
        <v>1212</v>
      </c>
      <c r="B1213" s="2" t="s">
        <v>4193</v>
      </c>
      <c r="C1213" s="2" t="s">
        <v>4186</v>
      </c>
      <c r="D1213" s="2" t="s">
        <v>4187</v>
      </c>
      <c r="E1213" s="2" t="s">
        <v>4194</v>
      </c>
      <c r="F1213" s="2" t="s">
        <v>4195</v>
      </c>
      <c r="G1213" s="2" t="str">
        <f>HYPERLINK("https://talan.bank.gov.ua/get-user-certificate/RV8DCKf1OssIV0k-0W3k","Завантажити сертифікат")</f>
        <v>Завантажити сертифікат</v>
      </c>
    </row>
    <row r="1214" spans="1:7" ht="28.8" x14ac:dyDescent="0.3">
      <c r="A1214" s="2">
        <v>1213</v>
      </c>
      <c r="B1214" s="2" t="s">
        <v>4196</v>
      </c>
      <c r="C1214" s="2" t="s">
        <v>4186</v>
      </c>
      <c r="D1214" s="2" t="s">
        <v>4187</v>
      </c>
      <c r="E1214" s="2" t="s">
        <v>4197</v>
      </c>
      <c r="F1214" s="2" t="s">
        <v>4198</v>
      </c>
      <c r="G1214" s="2" t="str">
        <f>HYPERLINK("https://talan.bank.gov.ua/get-user-certificate/RV8DCLAObvYum_KEDZ4L","Завантажити сертифікат")</f>
        <v>Завантажити сертифікат</v>
      </c>
    </row>
    <row r="1215" spans="1:7" ht="28.8" x14ac:dyDescent="0.3">
      <c r="A1215" s="2">
        <v>1214</v>
      </c>
      <c r="B1215" s="2" t="s">
        <v>4199</v>
      </c>
      <c r="C1215" s="2" t="s">
        <v>4186</v>
      </c>
      <c r="D1215" s="2" t="s">
        <v>4187</v>
      </c>
      <c r="E1215" s="2" t="s">
        <v>4200</v>
      </c>
      <c r="F1215" s="2" t="s">
        <v>4201</v>
      </c>
      <c r="G1215" s="2" t="str">
        <f>HYPERLINK("https://talan.bank.gov.ua/get-user-certificate/RV8DCAwH_j_JtvfkqSMn","Завантажити сертифікат")</f>
        <v>Завантажити сертифікат</v>
      </c>
    </row>
    <row r="1216" spans="1:7" ht="28.8" x14ac:dyDescent="0.3">
      <c r="A1216" s="2">
        <v>1215</v>
      </c>
      <c r="B1216" s="2" t="s">
        <v>4202</v>
      </c>
      <c r="C1216" s="2" t="s">
        <v>4186</v>
      </c>
      <c r="D1216" s="2" t="s">
        <v>4187</v>
      </c>
      <c r="E1216" s="2" t="s">
        <v>4203</v>
      </c>
      <c r="F1216" s="2" t="s">
        <v>4204</v>
      </c>
      <c r="G1216" s="2" t="str">
        <f>HYPERLINK("https://talan.bank.gov.ua/get-user-certificate/RV8DCUpHGV0j2RLRu1r5","Завантажити сертифікат")</f>
        <v>Завантажити сертифікат</v>
      </c>
    </row>
    <row r="1217" spans="1:7" ht="28.8" x14ac:dyDescent="0.3">
      <c r="A1217" s="2">
        <v>1216</v>
      </c>
      <c r="B1217" s="2" t="s">
        <v>4205</v>
      </c>
      <c r="C1217" s="2" t="s">
        <v>4186</v>
      </c>
      <c r="D1217" s="2" t="s">
        <v>4187</v>
      </c>
      <c r="E1217" s="2" t="s">
        <v>4206</v>
      </c>
      <c r="F1217" s="2" t="s">
        <v>4207</v>
      </c>
      <c r="G1217" s="2" t="str">
        <f>HYPERLINK("https://talan.bank.gov.ua/get-user-certificate/RV8DCKJAp3PHg4fp-7Gf","Завантажити сертифікат")</f>
        <v>Завантажити сертифікат</v>
      </c>
    </row>
    <row r="1218" spans="1:7" ht="28.8" x14ac:dyDescent="0.3">
      <c r="A1218" s="2">
        <v>1217</v>
      </c>
      <c r="B1218" s="2" t="s">
        <v>4208</v>
      </c>
      <c r="C1218" s="2" t="s">
        <v>4186</v>
      </c>
      <c r="D1218" s="2" t="s">
        <v>4187</v>
      </c>
      <c r="E1218" s="2" t="s">
        <v>4209</v>
      </c>
      <c r="F1218" s="2" t="s">
        <v>4210</v>
      </c>
      <c r="G1218" s="2" t="str">
        <f>HYPERLINK("https://talan.bank.gov.ua/get-user-certificate/RV8DC9RbVUq2AdjdJn4x","Завантажити сертифікат")</f>
        <v>Завантажити сертифікат</v>
      </c>
    </row>
    <row r="1219" spans="1:7" ht="28.8" x14ac:dyDescent="0.3">
      <c r="A1219" s="2">
        <v>1218</v>
      </c>
      <c r="B1219" s="2" t="s">
        <v>4211</v>
      </c>
      <c r="C1219" s="2" t="s">
        <v>4212</v>
      </c>
      <c r="D1219" s="2" t="s">
        <v>4213</v>
      </c>
      <c r="E1219" s="2" t="s">
        <v>4214</v>
      </c>
      <c r="F1219" s="2" t="s">
        <v>4215</v>
      </c>
      <c r="G1219" s="2" t="str">
        <f>HYPERLINK("https://talan.bank.gov.ua/get-user-certificate/RV8DC_k9coSk0BXu7Hae","Завантажити сертифікат")</f>
        <v>Завантажити сертифікат</v>
      </c>
    </row>
    <row r="1220" spans="1:7" ht="28.8" x14ac:dyDescent="0.3">
      <c r="A1220" s="2">
        <v>1219</v>
      </c>
      <c r="B1220" s="2" t="s">
        <v>4216</v>
      </c>
      <c r="C1220" s="2" t="s">
        <v>4217</v>
      </c>
      <c r="D1220" s="2" t="s">
        <v>4218</v>
      </c>
      <c r="E1220" s="2" t="s">
        <v>4219</v>
      </c>
      <c r="F1220" s="2" t="s">
        <v>4220</v>
      </c>
      <c r="G1220" s="2" t="str">
        <f>HYPERLINK("https://talan.bank.gov.ua/get-user-certificate/RV8DCY0xaXSPsUclTMmK","Завантажити сертифікат")</f>
        <v>Завантажити сертифікат</v>
      </c>
    </row>
    <row r="1221" spans="1:7" ht="28.8" x14ac:dyDescent="0.3">
      <c r="A1221" s="2">
        <v>1220</v>
      </c>
      <c r="B1221" s="2" t="s">
        <v>4221</v>
      </c>
      <c r="C1221" s="2" t="s">
        <v>4222</v>
      </c>
      <c r="D1221" s="2" t="s">
        <v>4223</v>
      </c>
      <c r="E1221" s="2" t="s">
        <v>4224</v>
      </c>
      <c r="F1221" s="2" t="s">
        <v>4225</v>
      </c>
      <c r="G1221" s="2" t="str">
        <f>HYPERLINK("https://talan.bank.gov.ua/get-user-certificate/RV8DCmEVI6ZtGqJDhPVn","Завантажити сертифікат")</f>
        <v>Завантажити сертифікат</v>
      </c>
    </row>
    <row r="1222" spans="1:7" ht="28.8" x14ac:dyDescent="0.3">
      <c r="A1222" s="2">
        <v>1221</v>
      </c>
      <c r="B1222" s="2" t="s">
        <v>4226</v>
      </c>
      <c r="C1222" s="2" t="s">
        <v>4222</v>
      </c>
      <c r="D1222" s="2" t="s">
        <v>4223</v>
      </c>
      <c r="E1222" s="2" t="s">
        <v>4227</v>
      </c>
      <c r="F1222" s="2" t="s">
        <v>4228</v>
      </c>
      <c r="G1222" s="2" t="str">
        <f>HYPERLINK("https://talan.bank.gov.ua/get-user-certificate/RV8DC62Dia5FXkLW2Arl","Завантажити сертифікат")</f>
        <v>Завантажити сертифікат</v>
      </c>
    </row>
    <row r="1223" spans="1:7" ht="28.8" x14ac:dyDescent="0.3">
      <c r="A1223" s="2">
        <v>1222</v>
      </c>
      <c r="B1223" s="2" t="s">
        <v>4229</v>
      </c>
      <c r="C1223" s="2" t="s">
        <v>4230</v>
      </c>
      <c r="D1223" s="2" t="s">
        <v>4223</v>
      </c>
      <c r="E1223" s="2" t="s">
        <v>4231</v>
      </c>
      <c r="F1223" s="2" t="s">
        <v>4232</v>
      </c>
      <c r="G1223" s="2" t="str">
        <f>HYPERLINK("https://talan.bank.gov.ua/get-user-certificate/RV8DCwdkkHm4u6MJmCVj","Завантажити сертифікат")</f>
        <v>Завантажити сертифікат</v>
      </c>
    </row>
    <row r="1224" spans="1:7" ht="28.8" x14ac:dyDescent="0.3">
      <c r="A1224" s="2">
        <v>1223</v>
      </c>
      <c r="B1224" s="2" t="s">
        <v>4233</v>
      </c>
      <c r="C1224" s="2" t="s">
        <v>4234</v>
      </c>
      <c r="D1224" s="2" t="s">
        <v>4223</v>
      </c>
      <c r="E1224" s="2" t="s">
        <v>4235</v>
      </c>
      <c r="F1224" s="2" t="s">
        <v>4236</v>
      </c>
      <c r="G1224" s="2" t="str">
        <f>HYPERLINK("https://talan.bank.gov.ua/get-user-certificate/RV8DCh4SMCnvlWqaSwtG","Завантажити сертифікат")</f>
        <v>Завантажити сертифікат</v>
      </c>
    </row>
    <row r="1225" spans="1:7" ht="28.8" x14ac:dyDescent="0.3">
      <c r="A1225" s="2">
        <v>1224</v>
      </c>
      <c r="B1225" s="2" t="s">
        <v>4237</v>
      </c>
      <c r="C1225" s="2" t="s">
        <v>4234</v>
      </c>
      <c r="D1225" s="2" t="s">
        <v>4223</v>
      </c>
      <c r="E1225" s="2" t="s">
        <v>4238</v>
      </c>
      <c r="F1225" s="2" t="s">
        <v>4239</v>
      </c>
      <c r="G1225" s="2" t="str">
        <f>HYPERLINK("https://talan.bank.gov.ua/get-user-certificate/RV8DCErktuImH5S0seqT","Завантажити сертифікат")</f>
        <v>Завантажити сертифікат</v>
      </c>
    </row>
    <row r="1226" spans="1:7" ht="28.8" x14ac:dyDescent="0.3">
      <c r="A1226" s="2">
        <v>1225</v>
      </c>
      <c r="B1226" s="2" t="s">
        <v>4240</v>
      </c>
      <c r="C1226" s="2" t="s">
        <v>4230</v>
      </c>
      <c r="D1226" s="2" t="s">
        <v>4223</v>
      </c>
      <c r="E1226" s="2" t="s">
        <v>4241</v>
      </c>
      <c r="F1226" s="2" t="s">
        <v>4242</v>
      </c>
      <c r="G1226" s="2" t="str">
        <f>HYPERLINK("https://talan.bank.gov.ua/get-user-certificate/RV8DChESCbLf0JcIB8Wp","Завантажити сертифікат")</f>
        <v>Завантажити сертифікат</v>
      </c>
    </row>
    <row r="1227" spans="1:7" ht="28.8" x14ac:dyDescent="0.3">
      <c r="A1227" s="2">
        <v>1226</v>
      </c>
      <c r="B1227" s="2" t="s">
        <v>4243</v>
      </c>
      <c r="C1227" s="2" t="s">
        <v>4230</v>
      </c>
      <c r="D1227" s="2" t="s">
        <v>4223</v>
      </c>
      <c r="E1227" s="2" t="s">
        <v>4244</v>
      </c>
      <c r="F1227" s="2" t="s">
        <v>4245</v>
      </c>
      <c r="G1227" s="2" t="str">
        <f>HYPERLINK("https://talan.bank.gov.ua/get-user-certificate/RV8DCRkDpu0zp2zHvrtx","Завантажити сертифікат")</f>
        <v>Завантажити сертифікат</v>
      </c>
    </row>
    <row r="1228" spans="1:7" ht="28.8" x14ac:dyDescent="0.3">
      <c r="A1228" s="2">
        <v>1227</v>
      </c>
      <c r="B1228" s="2" t="s">
        <v>4246</v>
      </c>
      <c r="C1228" s="2" t="s">
        <v>4234</v>
      </c>
      <c r="D1228" s="2" t="s">
        <v>4223</v>
      </c>
      <c r="E1228" s="2" t="s">
        <v>4247</v>
      </c>
      <c r="F1228" s="2" t="s">
        <v>4248</v>
      </c>
      <c r="G1228" s="2" t="str">
        <f>HYPERLINK("https://talan.bank.gov.ua/get-user-certificate/RV8DCpgFsdiICRzj-r2N","Завантажити сертифікат")</f>
        <v>Завантажити сертифікат</v>
      </c>
    </row>
    <row r="1229" spans="1:7" ht="28.8" x14ac:dyDescent="0.3">
      <c r="A1229" s="2">
        <v>1228</v>
      </c>
      <c r="B1229" s="2" t="s">
        <v>4249</v>
      </c>
      <c r="C1229" s="2" t="s">
        <v>4230</v>
      </c>
      <c r="D1229" s="2" t="s">
        <v>4223</v>
      </c>
      <c r="E1229" s="2" t="s">
        <v>4250</v>
      </c>
      <c r="F1229" s="2" t="s">
        <v>4251</v>
      </c>
      <c r="G1229" s="2" t="str">
        <f>HYPERLINK("https://talan.bank.gov.ua/get-user-certificate/RV8DCmW8mxYgMyHzOKGt","Завантажити сертифікат")</f>
        <v>Завантажити сертифікат</v>
      </c>
    </row>
    <row r="1230" spans="1:7" ht="28.8" x14ac:dyDescent="0.3">
      <c r="A1230" s="2">
        <v>1229</v>
      </c>
      <c r="B1230" s="2" t="s">
        <v>4252</v>
      </c>
      <c r="C1230" s="2" t="s">
        <v>4222</v>
      </c>
      <c r="D1230" s="2" t="s">
        <v>4223</v>
      </c>
      <c r="E1230" s="2" t="s">
        <v>4253</v>
      </c>
      <c r="F1230" s="2" t="s">
        <v>4254</v>
      </c>
      <c r="G1230" s="2" t="str">
        <f>HYPERLINK("https://talan.bank.gov.ua/get-user-certificate/RV8DCaBpky24JhmW1XUP","Завантажити сертифікат")</f>
        <v>Завантажити сертифікат</v>
      </c>
    </row>
    <row r="1231" spans="1:7" ht="28.8" x14ac:dyDescent="0.3">
      <c r="A1231" s="2">
        <v>1230</v>
      </c>
      <c r="B1231" s="2" t="s">
        <v>4255</v>
      </c>
      <c r="C1231" s="2" t="s">
        <v>4222</v>
      </c>
      <c r="D1231" s="2" t="s">
        <v>4223</v>
      </c>
      <c r="E1231" s="2" t="s">
        <v>4256</v>
      </c>
      <c r="F1231" s="2" t="s">
        <v>4257</v>
      </c>
      <c r="G1231" s="2" t="str">
        <f>HYPERLINK("https://talan.bank.gov.ua/get-user-certificate/RV8DCCzZkKzkPa_jDOO7","Завантажити сертифікат")</f>
        <v>Завантажити сертифікат</v>
      </c>
    </row>
    <row r="1232" spans="1:7" ht="28.8" x14ac:dyDescent="0.3">
      <c r="A1232" s="2">
        <v>1231</v>
      </c>
      <c r="B1232" s="2" t="s">
        <v>4258</v>
      </c>
      <c r="C1232" s="2" t="s">
        <v>4230</v>
      </c>
      <c r="D1232" s="2" t="s">
        <v>4223</v>
      </c>
      <c r="E1232" s="2" t="s">
        <v>4259</v>
      </c>
      <c r="F1232" s="2" t="s">
        <v>4260</v>
      </c>
      <c r="G1232" s="2" t="str">
        <f>HYPERLINK("https://talan.bank.gov.ua/get-user-certificate/RV8DC76rdKaRGYrKDWw6","Завантажити сертифікат")</f>
        <v>Завантажити сертифікат</v>
      </c>
    </row>
    <row r="1233" spans="1:7" ht="28.8" x14ac:dyDescent="0.3">
      <c r="A1233" s="2">
        <v>1232</v>
      </c>
      <c r="B1233" s="2" t="s">
        <v>4261</v>
      </c>
      <c r="C1233" s="2" t="s">
        <v>4230</v>
      </c>
      <c r="D1233" s="2" t="s">
        <v>4223</v>
      </c>
      <c r="E1233" s="2" t="s">
        <v>4262</v>
      </c>
      <c r="F1233" s="2" t="s">
        <v>4263</v>
      </c>
      <c r="G1233" s="2" t="str">
        <f>HYPERLINK("https://talan.bank.gov.ua/get-user-certificate/RV8DCgnBflysAbYp43gC","Завантажити сертифікат")</f>
        <v>Завантажити сертифікат</v>
      </c>
    </row>
    <row r="1234" spans="1:7" ht="28.8" x14ac:dyDescent="0.3">
      <c r="A1234" s="2">
        <v>1233</v>
      </c>
      <c r="B1234" s="2" t="s">
        <v>4264</v>
      </c>
      <c r="C1234" s="2" t="s">
        <v>4230</v>
      </c>
      <c r="D1234" s="2" t="s">
        <v>4223</v>
      </c>
      <c r="E1234" s="2" t="s">
        <v>4265</v>
      </c>
      <c r="F1234" s="2" t="s">
        <v>4266</v>
      </c>
      <c r="G1234" s="2" t="str">
        <f>HYPERLINK("https://talan.bank.gov.ua/get-user-certificate/RV8DCsY396LD9wF4FJFV","Завантажити сертифікат")</f>
        <v>Завантажити сертифікат</v>
      </c>
    </row>
    <row r="1235" spans="1:7" ht="28.8" x14ac:dyDescent="0.3">
      <c r="A1235" s="2">
        <v>1234</v>
      </c>
      <c r="B1235" s="2" t="s">
        <v>4267</v>
      </c>
      <c r="C1235" s="2" t="s">
        <v>4222</v>
      </c>
      <c r="D1235" s="2" t="s">
        <v>4223</v>
      </c>
      <c r="E1235" s="2" t="s">
        <v>4268</v>
      </c>
      <c r="F1235" s="2" t="s">
        <v>4269</v>
      </c>
      <c r="G1235" s="2" t="str">
        <f>HYPERLINK("https://talan.bank.gov.ua/get-user-certificate/RV8DCbNNkPneHfgutK70","Завантажити сертифікат")</f>
        <v>Завантажити сертифікат</v>
      </c>
    </row>
    <row r="1236" spans="1:7" ht="28.8" x14ac:dyDescent="0.3">
      <c r="A1236" s="2">
        <v>1235</v>
      </c>
      <c r="B1236" s="2" t="s">
        <v>4270</v>
      </c>
      <c r="C1236" s="2" t="s">
        <v>4222</v>
      </c>
      <c r="D1236" s="2" t="s">
        <v>4223</v>
      </c>
      <c r="E1236" s="2" t="s">
        <v>4271</v>
      </c>
      <c r="F1236" s="2" t="s">
        <v>4272</v>
      </c>
      <c r="G1236" s="2" t="str">
        <f>HYPERLINK("https://talan.bank.gov.ua/get-user-certificate/RV8DC8Xl1GKxG-pkyljU","Завантажити сертифікат")</f>
        <v>Завантажити сертифікат</v>
      </c>
    </row>
    <row r="1237" spans="1:7" ht="28.8" x14ac:dyDescent="0.3">
      <c r="A1237" s="2">
        <v>1236</v>
      </c>
      <c r="B1237" s="2" t="s">
        <v>4273</v>
      </c>
      <c r="C1237" s="2" t="s">
        <v>4230</v>
      </c>
      <c r="D1237" s="2" t="s">
        <v>4223</v>
      </c>
      <c r="E1237" s="2" t="s">
        <v>4274</v>
      </c>
      <c r="F1237" s="2" t="s">
        <v>4275</v>
      </c>
      <c r="G1237" s="2" t="str">
        <f>HYPERLINK("https://talan.bank.gov.ua/get-user-certificate/RV8DCvByzvU4M_cHPqD_","Завантажити сертифікат")</f>
        <v>Завантажити сертифікат</v>
      </c>
    </row>
    <row r="1238" spans="1:7" ht="28.8" x14ac:dyDescent="0.3">
      <c r="A1238" s="2">
        <v>1237</v>
      </c>
      <c r="B1238" s="2" t="s">
        <v>4276</v>
      </c>
      <c r="C1238" s="2" t="s">
        <v>4234</v>
      </c>
      <c r="D1238" s="2" t="s">
        <v>4223</v>
      </c>
      <c r="E1238" s="2" t="s">
        <v>4277</v>
      </c>
      <c r="F1238" s="2" t="s">
        <v>4278</v>
      </c>
      <c r="G1238" s="2" t="str">
        <f>HYPERLINK("https://talan.bank.gov.ua/get-user-certificate/RV8DCN0zG-WOmaYwpgMt","Завантажити сертифікат")</f>
        <v>Завантажити сертифікат</v>
      </c>
    </row>
    <row r="1239" spans="1:7" ht="28.8" x14ac:dyDescent="0.3">
      <c r="A1239" s="2">
        <v>1238</v>
      </c>
      <c r="B1239" s="2" t="s">
        <v>4279</v>
      </c>
      <c r="C1239" s="2" t="s">
        <v>4230</v>
      </c>
      <c r="D1239" s="2" t="s">
        <v>4223</v>
      </c>
      <c r="E1239" s="2" t="s">
        <v>4280</v>
      </c>
      <c r="F1239" s="2" t="s">
        <v>4281</v>
      </c>
      <c r="G1239" s="2" t="str">
        <f>HYPERLINK("https://talan.bank.gov.ua/get-user-certificate/RV8DCJCcYoSdFp7TMuH_","Завантажити сертифікат")</f>
        <v>Завантажити сертифікат</v>
      </c>
    </row>
    <row r="1240" spans="1:7" ht="28.8" x14ac:dyDescent="0.3">
      <c r="A1240" s="2">
        <v>1239</v>
      </c>
      <c r="B1240" s="2" t="s">
        <v>4282</v>
      </c>
      <c r="C1240" s="2" t="s">
        <v>4230</v>
      </c>
      <c r="D1240" s="2" t="s">
        <v>4223</v>
      </c>
      <c r="E1240" s="2" t="s">
        <v>4283</v>
      </c>
      <c r="F1240" s="2" t="s">
        <v>4284</v>
      </c>
      <c r="G1240" s="2" t="str">
        <f>HYPERLINK("https://talan.bank.gov.ua/get-user-certificate/RV8DCsENDMMXw5fjGATv","Завантажити сертифікат")</f>
        <v>Завантажити сертифікат</v>
      </c>
    </row>
    <row r="1241" spans="1:7" ht="28.8" x14ac:dyDescent="0.3">
      <c r="A1241" s="2">
        <v>1240</v>
      </c>
      <c r="B1241" s="2" t="s">
        <v>4285</v>
      </c>
      <c r="C1241" s="2" t="s">
        <v>4230</v>
      </c>
      <c r="D1241" s="2" t="s">
        <v>4223</v>
      </c>
      <c r="E1241" s="2" t="s">
        <v>4286</v>
      </c>
      <c r="F1241" s="2" t="s">
        <v>4287</v>
      </c>
      <c r="G1241" s="2" t="str">
        <f>HYPERLINK("https://talan.bank.gov.ua/get-user-certificate/RV8DCNnhSChi5ycjTMla","Завантажити сертифікат")</f>
        <v>Завантажити сертифікат</v>
      </c>
    </row>
    <row r="1242" spans="1:7" ht="28.8" x14ac:dyDescent="0.3">
      <c r="A1242" s="2">
        <v>1241</v>
      </c>
      <c r="B1242" s="2" t="s">
        <v>4288</v>
      </c>
      <c r="C1242" s="2" t="s">
        <v>4234</v>
      </c>
      <c r="D1242" s="2" t="s">
        <v>4223</v>
      </c>
      <c r="E1242" s="2" t="s">
        <v>4289</v>
      </c>
      <c r="F1242" s="2" t="s">
        <v>4290</v>
      </c>
      <c r="G1242" s="2" t="str">
        <f>HYPERLINK("https://talan.bank.gov.ua/get-user-certificate/RV8DCmbpV0AXi2SaPSbl","Завантажити сертифікат")</f>
        <v>Завантажити сертифікат</v>
      </c>
    </row>
    <row r="1243" spans="1:7" ht="28.8" x14ac:dyDescent="0.3">
      <c r="A1243" s="2">
        <v>1242</v>
      </c>
      <c r="B1243" s="2" t="s">
        <v>4291</v>
      </c>
      <c r="C1243" s="2" t="s">
        <v>4230</v>
      </c>
      <c r="D1243" s="2" t="s">
        <v>4223</v>
      </c>
      <c r="E1243" s="2" t="s">
        <v>4292</v>
      </c>
      <c r="F1243" s="2" t="s">
        <v>4293</v>
      </c>
      <c r="G1243" s="2" t="str">
        <f>HYPERLINK("https://talan.bank.gov.ua/get-user-certificate/RV8DCWrSBhiFSTSn7-cY","Завантажити сертифікат")</f>
        <v>Завантажити сертифікат</v>
      </c>
    </row>
    <row r="1244" spans="1:7" ht="28.8" x14ac:dyDescent="0.3">
      <c r="A1244" s="2">
        <v>1243</v>
      </c>
      <c r="B1244" s="2" t="s">
        <v>4294</v>
      </c>
      <c r="C1244" s="2" t="s">
        <v>4230</v>
      </c>
      <c r="D1244" s="2" t="s">
        <v>4223</v>
      </c>
      <c r="E1244" s="2" t="s">
        <v>4295</v>
      </c>
      <c r="F1244" s="2" t="s">
        <v>4296</v>
      </c>
      <c r="G1244" s="2" t="str">
        <f>HYPERLINK("https://talan.bank.gov.ua/get-user-certificate/RV8DCo0ZdAz-LAv2Rcyt","Завантажити сертифікат")</f>
        <v>Завантажити сертифікат</v>
      </c>
    </row>
    <row r="1245" spans="1:7" ht="28.8" x14ac:dyDescent="0.3">
      <c r="A1245" s="2">
        <v>1244</v>
      </c>
      <c r="B1245" s="2" t="s">
        <v>4297</v>
      </c>
      <c r="C1245" s="2" t="s">
        <v>4222</v>
      </c>
      <c r="D1245" s="2" t="s">
        <v>4223</v>
      </c>
      <c r="E1245" s="2" t="s">
        <v>4298</v>
      </c>
      <c r="F1245" s="2" t="s">
        <v>4299</v>
      </c>
      <c r="G1245" s="2" t="str">
        <f>HYPERLINK("https://talan.bank.gov.ua/get-user-certificate/RV8DCGwX1teV-1xR1DcK","Завантажити сертифікат")</f>
        <v>Завантажити сертифікат</v>
      </c>
    </row>
    <row r="1246" spans="1:7" ht="28.8" x14ac:dyDescent="0.3">
      <c r="A1246" s="2">
        <v>1245</v>
      </c>
      <c r="B1246" s="2" t="s">
        <v>4300</v>
      </c>
      <c r="C1246" s="2" t="s">
        <v>4301</v>
      </c>
      <c r="D1246" s="2" t="s">
        <v>4302</v>
      </c>
      <c r="E1246" s="2" t="s">
        <v>4303</v>
      </c>
      <c r="F1246" s="2" t="s">
        <v>4304</v>
      </c>
      <c r="G1246" s="2" t="str">
        <f>HYPERLINK("https://talan.bank.gov.ua/get-user-certificate/RV8DCrw7h3xJCTobXxot","Завантажити сертифікат")</f>
        <v>Завантажити сертифікат</v>
      </c>
    </row>
    <row r="1247" spans="1:7" x14ac:dyDescent="0.3">
      <c r="A1247" s="2">
        <v>1246</v>
      </c>
      <c r="B1247" s="2" t="s">
        <v>4305</v>
      </c>
      <c r="C1247" s="2" t="s">
        <v>4306</v>
      </c>
      <c r="D1247" s="2" t="s">
        <v>4307</v>
      </c>
      <c r="E1247" s="2" t="s">
        <v>4308</v>
      </c>
      <c r="F1247" s="2" t="s">
        <v>4309</v>
      </c>
      <c r="G1247" s="2" t="str">
        <f>HYPERLINK("https://talan.bank.gov.ua/get-user-certificate/RV8DCJKonwnIDwTp-h5z","Завантажити сертифікат")</f>
        <v>Завантажити сертифікат</v>
      </c>
    </row>
    <row r="1248" spans="1:7" ht="28.8" x14ac:dyDescent="0.3">
      <c r="A1248" s="2">
        <v>1247</v>
      </c>
      <c r="B1248" s="2" t="s">
        <v>4310</v>
      </c>
      <c r="C1248" s="2" t="s">
        <v>4306</v>
      </c>
      <c r="D1248" s="2" t="s">
        <v>4307</v>
      </c>
      <c r="E1248" s="2" t="s">
        <v>4311</v>
      </c>
      <c r="F1248" s="2" t="s">
        <v>4312</v>
      </c>
      <c r="G1248" s="2" t="str">
        <f>HYPERLINK("https://talan.bank.gov.ua/get-user-certificate/RV8DCdLSm7-ItFFROZFx","Завантажити сертифікат")</f>
        <v>Завантажити сертифікат</v>
      </c>
    </row>
    <row r="1249" spans="1:7" ht="28.8" x14ac:dyDescent="0.3">
      <c r="A1249" s="2">
        <v>1248</v>
      </c>
      <c r="B1249" s="2" t="s">
        <v>4313</v>
      </c>
      <c r="C1249" s="2" t="s">
        <v>4306</v>
      </c>
      <c r="D1249" s="2" t="s">
        <v>4307</v>
      </c>
      <c r="E1249" s="2" t="s">
        <v>4314</v>
      </c>
      <c r="F1249" s="2" t="s">
        <v>4315</v>
      </c>
      <c r="G1249" s="2" t="str">
        <f>HYPERLINK("https://talan.bank.gov.ua/get-user-certificate/RV8DCeEgbQjeOUP6aIza","Завантажити сертифікат")</f>
        <v>Завантажити сертифікат</v>
      </c>
    </row>
    <row r="1250" spans="1:7" ht="28.8" x14ac:dyDescent="0.3">
      <c r="A1250" s="2">
        <v>1249</v>
      </c>
      <c r="B1250" s="2" t="s">
        <v>4316</v>
      </c>
      <c r="C1250" s="2" t="s">
        <v>4306</v>
      </c>
      <c r="D1250" s="2" t="s">
        <v>4307</v>
      </c>
      <c r="E1250" s="2" t="s">
        <v>4317</v>
      </c>
      <c r="F1250" s="2" t="s">
        <v>4318</v>
      </c>
      <c r="G1250" s="2" t="str">
        <f>HYPERLINK("https://talan.bank.gov.ua/get-user-certificate/RV8DC_UlSvfXszmvhMWT","Завантажити сертифікат")</f>
        <v>Завантажити сертифікат</v>
      </c>
    </row>
    <row r="1251" spans="1:7" ht="28.8" x14ac:dyDescent="0.3">
      <c r="A1251" s="2">
        <v>1250</v>
      </c>
      <c r="B1251" s="2" t="s">
        <v>4319</v>
      </c>
      <c r="C1251" s="2" t="s">
        <v>4306</v>
      </c>
      <c r="D1251" s="2" t="s">
        <v>4307</v>
      </c>
      <c r="E1251" s="2" t="s">
        <v>4320</v>
      </c>
      <c r="F1251" s="2" t="s">
        <v>4321</v>
      </c>
      <c r="G1251" s="2" t="str">
        <f>HYPERLINK("https://talan.bank.gov.ua/get-user-certificate/RV8DCcZB9Y9r8oYJ5NK3","Завантажити сертифікат")</f>
        <v>Завантажити сертифікат</v>
      </c>
    </row>
    <row r="1252" spans="1:7" ht="28.8" x14ac:dyDescent="0.3">
      <c r="A1252" s="2">
        <v>1251</v>
      </c>
      <c r="B1252" s="2" t="s">
        <v>4322</v>
      </c>
      <c r="C1252" s="2" t="s">
        <v>4306</v>
      </c>
      <c r="D1252" s="2" t="s">
        <v>4307</v>
      </c>
      <c r="E1252" s="2" t="s">
        <v>4323</v>
      </c>
      <c r="F1252" s="2" t="s">
        <v>4324</v>
      </c>
      <c r="G1252" s="2" t="str">
        <f>HYPERLINK("https://talan.bank.gov.ua/get-user-certificate/RV8DCHXvHNJu9RDa-Jz7","Завантажити сертифікат")</f>
        <v>Завантажити сертифікат</v>
      </c>
    </row>
    <row r="1253" spans="1:7" ht="28.8" x14ac:dyDescent="0.3">
      <c r="A1253" s="2">
        <v>1252</v>
      </c>
      <c r="B1253" s="2" t="s">
        <v>4325</v>
      </c>
      <c r="C1253" s="2" t="s">
        <v>4306</v>
      </c>
      <c r="D1253" s="2" t="s">
        <v>4307</v>
      </c>
      <c r="E1253" s="2" t="s">
        <v>4326</v>
      </c>
      <c r="F1253" s="2" t="s">
        <v>4327</v>
      </c>
      <c r="G1253" s="2" t="str">
        <f>HYPERLINK("https://talan.bank.gov.ua/get-user-certificate/RV8DCdQ_CYrlnhP-m1b_","Завантажити сертифікат")</f>
        <v>Завантажити сертифікат</v>
      </c>
    </row>
    <row r="1254" spans="1:7" x14ac:dyDescent="0.3">
      <c r="A1254" s="2">
        <v>1253</v>
      </c>
      <c r="B1254" s="2" t="s">
        <v>4328</v>
      </c>
      <c r="C1254" s="2" t="s">
        <v>4329</v>
      </c>
      <c r="D1254" s="2" t="s">
        <v>4330</v>
      </c>
      <c r="E1254" s="2" t="s">
        <v>4331</v>
      </c>
      <c r="F1254" s="2" t="s">
        <v>4332</v>
      </c>
      <c r="G1254" s="2" t="str">
        <f>HYPERLINK("https://talan.bank.gov.ua/get-user-certificate/RV8DCsyTFHMfaCXt0Cii","Завантажити сертифікат")</f>
        <v>Завантажити сертифікат</v>
      </c>
    </row>
    <row r="1255" spans="1:7" ht="28.8" x14ac:dyDescent="0.3">
      <c r="A1255" s="2">
        <v>1254</v>
      </c>
      <c r="B1255" s="2" t="s">
        <v>4333</v>
      </c>
      <c r="C1255" s="2" t="s">
        <v>4329</v>
      </c>
      <c r="D1255" s="2" t="s">
        <v>4330</v>
      </c>
      <c r="E1255" s="2" t="s">
        <v>4334</v>
      </c>
      <c r="F1255" s="2" t="s">
        <v>4335</v>
      </c>
      <c r="G1255" s="2" t="str">
        <f>HYPERLINK("https://talan.bank.gov.ua/get-user-certificate/RV8DCcWIElv7TicpitED","Завантажити сертифікат")</f>
        <v>Завантажити сертифікат</v>
      </c>
    </row>
    <row r="1256" spans="1:7" x14ac:dyDescent="0.3">
      <c r="A1256" s="2">
        <v>1255</v>
      </c>
      <c r="B1256" s="2" t="s">
        <v>4336</v>
      </c>
      <c r="C1256" s="2" t="s">
        <v>4329</v>
      </c>
      <c r="D1256" s="2" t="s">
        <v>4330</v>
      </c>
      <c r="E1256" s="2" t="s">
        <v>4337</v>
      </c>
      <c r="F1256" s="2" t="s">
        <v>4338</v>
      </c>
      <c r="G1256" s="2" t="str">
        <f>HYPERLINK("https://talan.bank.gov.ua/get-user-certificate/RV8DCJgqsVf99NQ8nME-","Завантажити сертифікат")</f>
        <v>Завантажити сертифікат</v>
      </c>
    </row>
    <row r="1257" spans="1:7" x14ac:dyDescent="0.3">
      <c r="A1257" s="2">
        <v>1256</v>
      </c>
      <c r="B1257" s="2" t="s">
        <v>4339</v>
      </c>
      <c r="C1257" s="2" t="s">
        <v>4329</v>
      </c>
      <c r="D1257" s="2" t="s">
        <v>4330</v>
      </c>
      <c r="E1257" s="2" t="s">
        <v>4340</v>
      </c>
      <c r="F1257" s="2" t="s">
        <v>4341</v>
      </c>
      <c r="G1257" s="2" t="str">
        <f>HYPERLINK("https://talan.bank.gov.ua/get-user-certificate/RV8DCwllEh2dYVtK6P-S","Завантажити сертифікат")</f>
        <v>Завантажити сертифікат</v>
      </c>
    </row>
    <row r="1258" spans="1:7" ht="43.2" x14ac:dyDescent="0.3">
      <c r="A1258" s="2">
        <v>1257</v>
      </c>
      <c r="B1258" s="2" t="s">
        <v>4342</v>
      </c>
      <c r="C1258" s="2" t="s">
        <v>4343</v>
      </c>
      <c r="D1258" s="2" t="s">
        <v>4344</v>
      </c>
      <c r="E1258" s="2" t="s">
        <v>4345</v>
      </c>
      <c r="F1258" s="2" t="s">
        <v>4346</v>
      </c>
      <c r="G1258" s="2" t="str">
        <f>HYPERLINK("https://talan.bank.gov.ua/get-user-certificate/RV8DClCsdhsCr6TOQ567","Завантажити сертифікат")</f>
        <v>Завантажити сертифікат</v>
      </c>
    </row>
    <row r="1259" spans="1:7" ht="43.2" x14ac:dyDescent="0.3">
      <c r="A1259" s="2">
        <v>1258</v>
      </c>
      <c r="B1259" s="2" t="s">
        <v>4347</v>
      </c>
      <c r="C1259" s="2" t="s">
        <v>4343</v>
      </c>
      <c r="D1259" s="2" t="s">
        <v>4344</v>
      </c>
      <c r="E1259" s="2" t="s">
        <v>4348</v>
      </c>
      <c r="F1259" s="2" t="s">
        <v>4349</v>
      </c>
      <c r="G1259" s="2" t="str">
        <f>HYPERLINK("https://talan.bank.gov.ua/get-user-certificate/RV8DCqvmsyuRk6hR-kfR","Завантажити сертифікат")</f>
        <v>Завантажити сертифікат</v>
      </c>
    </row>
    <row r="1260" spans="1:7" ht="43.2" x14ac:dyDescent="0.3">
      <c r="A1260" s="2">
        <v>1259</v>
      </c>
      <c r="B1260" s="2" t="s">
        <v>4350</v>
      </c>
      <c r="C1260" s="2" t="s">
        <v>4343</v>
      </c>
      <c r="D1260" s="2" t="s">
        <v>4344</v>
      </c>
      <c r="E1260" s="2" t="s">
        <v>4351</v>
      </c>
      <c r="F1260" s="2" t="s">
        <v>4352</v>
      </c>
      <c r="G1260" s="2" t="str">
        <f>HYPERLINK("https://talan.bank.gov.ua/get-user-certificate/RV8DCZiqHT4IXDrSa-7v","Завантажити сертифікат")</f>
        <v>Завантажити сертифікат</v>
      </c>
    </row>
    <row r="1261" spans="1:7" ht="43.2" x14ac:dyDescent="0.3">
      <c r="A1261" s="2">
        <v>1260</v>
      </c>
      <c r="B1261" s="2" t="s">
        <v>4353</v>
      </c>
      <c r="C1261" s="2" t="s">
        <v>4343</v>
      </c>
      <c r="D1261" s="2" t="s">
        <v>4344</v>
      </c>
      <c r="E1261" s="2" t="s">
        <v>4354</v>
      </c>
      <c r="F1261" s="2" t="s">
        <v>4355</v>
      </c>
      <c r="G1261" s="2" t="str">
        <f>HYPERLINK("https://talan.bank.gov.ua/get-user-certificate/RV8DCpkFyR3XJEC-FgE9","Завантажити сертифікат")</f>
        <v>Завантажити сертифікат</v>
      </c>
    </row>
    <row r="1262" spans="1:7" ht="28.8" x14ac:dyDescent="0.3">
      <c r="A1262" s="2">
        <v>1261</v>
      </c>
      <c r="B1262" s="2" t="s">
        <v>4356</v>
      </c>
      <c r="C1262" s="2" t="s">
        <v>4357</v>
      </c>
      <c r="D1262" s="2" t="s">
        <v>4358</v>
      </c>
      <c r="E1262" s="2" t="s">
        <v>4359</v>
      </c>
      <c r="F1262" s="2" t="s">
        <v>4360</v>
      </c>
      <c r="G1262" s="2" t="str">
        <f>HYPERLINK("https://talan.bank.gov.ua/get-user-certificate/RV8DC83go14vyPGhC0YF","Завантажити сертифікат")</f>
        <v>Завантажити сертифікат</v>
      </c>
    </row>
    <row r="1263" spans="1:7" ht="28.8" x14ac:dyDescent="0.3">
      <c r="A1263" s="2">
        <v>1262</v>
      </c>
      <c r="B1263" s="2" t="s">
        <v>4361</v>
      </c>
      <c r="C1263" s="2" t="s">
        <v>4357</v>
      </c>
      <c r="D1263" s="2" t="s">
        <v>4358</v>
      </c>
      <c r="E1263" s="2" t="s">
        <v>4362</v>
      </c>
      <c r="F1263" s="2" t="s">
        <v>4363</v>
      </c>
      <c r="G1263" s="2" t="str">
        <f>HYPERLINK("https://talan.bank.gov.ua/get-user-certificate/RV8DCCENrXlAbtqZyXeO","Завантажити сертифікат")</f>
        <v>Завантажити сертифікат</v>
      </c>
    </row>
    <row r="1264" spans="1:7" ht="28.8" x14ac:dyDescent="0.3">
      <c r="A1264" s="2">
        <v>1263</v>
      </c>
      <c r="B1264" s="2" t="s">
        <v>4364</v>
      </c>
      <c r="C1264" s="2" t="s">
        <v>4365</v>
      </c>
      <c r="D1264" s="2" t="s">
        <v>4366</v>
      </c>
      <c r="E1264" s="2" t="s">
        <v>4367</v>
      </c>
      <c r="F1264" s="2" t="s">
        <v>4368</v>
      </c>
      <c r="G1264" s="2" t="str">
        <f>HYPERLINK("https://talan.bank.gov.ua/get-user-certificate/RV8DChP-tLgWdgjcWwOI","Завантажити сертифікат")</f>
        <v>Завантажити сертифікат</v>
      </c>
    </row>
    <row r="1265" spans="1:7" ht="28.8" x14ac:dyDescent="0.3">
      <c r="A1265" s="2">
        <v>1264</v>
      </c>
      <c r="B1265" s="2" t="s">
        <v>4369</v>
      </c>
      <c r="C1265" s="2" t="s">
        <v>4365</v>
      </c>
      <c r="D1265" s="2" t="s">
        <v>4366</v>
      </c>
      <c r="E1265" s="2" t="s">
        <v>4370</v>
      </c>
      <c r="F1265" s="2" t="s">
        <v>4371</v>
      </c>
      <c r="G1265" s="2" t="str">
        <f>HYPERLINK("https://talan.bank.gov.ua/get-user-certificate/RV8DCfjoI3Y0DSzglyqq","Завантажити сертифікат")</f>
        <v>Завантажити сертифікат</v>
      </c>
    </row>
    <row r="1266" spans="1:7" ht="28.8" x14ac:dyDescent="0.3">
      <c r="A1266" s="2">
        <v>1265</v>
      </c>
      <c r="B1266" s="2" t="s">
        <v>4372</v>
      </c>
      <c r="C1266" s="2" t="s">
        <v>4365</v>
      </c>
      <c r="D1266" s="2" t="s">
        <v>4366</v>
      </c>
      <c r="E1266" s="2" t="s">
        <v>4373</v>
      </c>
      <c r="F1266" s="2" t="s">
        <v>4374</v>
      </c>
      <c r="G1266" s="2" t="str">
        <f>HYPERLINK("https://talan.bank.gov.ua/get-user-certificate/RV8DC-tKoBRMQpReCqgg","Завантажити сертифікат")</f>
        <v>Завантажити сертифікат</v>
      </c>
    </row>
    <row r="1267" spans="1:7" ht="28.8" x14ac:dyDescent="0.3">
      <c r="A1267" s="2">
        <v>1266</v>
      </c>
      <c r="B1267" s="2" t="s">
        <v>4375</v>
      </c>
      <c r="C1267" s="2" t="s">
        <v>4365</v>
      </c>
      <c r="D1267" s="2" t="s">
        <v>4366</v>
      </c>
      <c r="E1267" s="2" t="s">
        <v>4376</v>
      </c>
      <c r="F1267" s="2" t="s">
        <v>4377</v>
      </c>
      <c r="G1267" s="2" t="str">
        <f>HYPERLINK("https://talan.bank.gov.ua/get-user-certificate/RV8DCsxDpYhjXPIyuqOH","Завантажити сертифікат")</f>
        <v>Завантажити сертифікат</v>
      </c>
    </row>
    <row r="1268" spans="1:7" ht="28.8" x14ac:dyDescent="0.3">
      <c r="A1268" s="2">
        <v>1267</v>
      </c>
      <c r="B1268" s="2" t="s">
        <v>4378</v>
      </c>
      <c r="C1268" s="2" t="s">
        <v>4365</v>
      </c>
      <c r="D1268" s="2" t="s">
        <v>4366</v>
      </c>
      <c r="E1268" s="2" t="s">
        <v>4379</v>
      </c>
      <c r="F1268" s="2" t="s">
        <v>4380</v>
      </c>
      <c r="G1268" s="2" t="str">
        <f>HYPERLINK("https://talan.bank.gov.ua/get-user-certificate/RV8DCY3JiUqasDOAIVLl","Завантажити сертифікат")</f>
        <v>Завантажити сертифікат</v>
      </c>
    </row>
    <row r="1269" spans="1:7" ht="28.8" x14ac:dyDescent="0.3">
      <c r="A1269" s="2">
        <v>1268</v>
      </c>
      <c r="B1269" s="2" t="s">
        <v>4381</v>
      </c>
      <c r="C1269" s="2" t="s">
        <v>4365</v>
      </c>
      <c r="D1269" s="2" t="s">
        <v>4366</v>
      </c>
      <c r="E1269" s="2" t="s">
        <v>4382</v>
      </c>
      <c r="F1269" s="2" t="s">
        <v>4383</v>
      </c>
      <c r="G1269" s="2" t="str">
        <f>HYPERLINK("https://talan.bank.gov.ua/get-user-certificate/RV8DCPyx789UUEDdaoYg","Завантажити сертифікат")</f>
        <v>Завантажити сертифікат</v>
      </c>
    </row>
    <row r="1270" spans="1:7" ht="28.8" x14ac:dyDescent="0.3">
      <c r="A1270" s="2">
        <v>1269</v>
      </c>
      <c r="B1270" s="2" t="s">
        <v>4384</v>
      </c>
      <c r="C1270" s="2" t="s">
        <v>4365</v>
      </c>
      <c r="D1270" s="2" t="s">
        <v>4366</v>
      </c>
      <c r="E1270" s="2" t="s">
        <v>4385</v>
      </c>
      <c r="F1270" s="2" t="s">
        <v>4386</v>
      </c>
      <c r="G1270" s="2" t="str">
        <f>HYPERLINK("https://talan.bank.gov.ua/get-user-certificate/RV8DCGOjYcj8TNbTnrjX","Завантажити сертифікат")</f>
        <v>Завантажити сертифікат</v>
      </c>
    </row>
    <row r="1271" spans="1:7" ht="28.8" x14ac:dyDescent="0.3">
      <c r="A1271" s="2">
        <v>1270</v>
      </c>
      <c r="B1271" s="2" t="s">
        <v>4387</v>
      </c>
      <c r="C1271" s="2" t="s">
        <v>4365</v>
      </c>
      <c r="D1271" s="2" t="s">
        <v>4366</v>
      </c>
      <c r="E1271" s="2" t="s">
        <v>4388</v>
      </c>
      <c r="F1271" s="2" t="s">
        <v>4389</v>
      </c>
      <c r="G1271" s="2" t="str">
        <f>HYPERLINK("https://talan.bank.gov.ua/get-user-certificate/RV8DCPBn9_yNBaVonp5z","Завантажити сертифікат")</f>
        <v>Завантажити сертифікат</v>
      </c>
    </row>
    <row r="1272" spans="1:7" ht="28.8" x14ac:dyDescent="0.3">
      <c r="A1272" s="2">
        <v>1271</v>
      </c>
      <c r="B1272" s="2" t="s">
        <v>4390</v>
      </c>
      <c r="C1272" s="2" t="s">
        <v>4365</v>
      </c>
      <c r="D1272" s="2" t="s">
        <v>4366</v>
      </c>
      <c r="E1272" s="2" t="s">
        <v>4391</v>
      </c>
      <c r="F1272" s="2" t="s">
        <v>4392</v>
      </c>
      <c r="G1272" s="2" t="str">
        <f>HYPERLINK("https://talan.bank.gov.ua/get-user-certificate/RV8DCuL2jbNg-tFuOSjC","Завантажити сертифікат")</f>
        <v>Завантажити сертифікат</v>
      </c>
    </row>
    <row r="1273" spans="1:7" ht="28.8" x14ac:dyDescent="0.3">
      <c r="A1273" s="2">
        <v>1272</v>
      </c>
      <c r="B1273" s="2" t="s">
        <v>4393</v>
      </c>
      <c r="C1273" s="2" t="s">
        <v>4365</v>
      </c>
      <c r="D1273" s="2" t="s">
        <v>4366</v>
      </c>
      <c r="E1273" s="2" t="s">
        <v>4394</v>
      </c>
      <c r="F1273" s="2" t="s">
        <v>4395</v>
      </c>
      <c r="G1273" s="2" t="str">
        <f>HYPERLINK("https://talan.bank.gov.ua/get-user-certificate/RV8DC_fCXdyMWtogvbI3","Завантажити сертифікат")</f>
        <v>Завантажити сертифікат</v>
      </c>
    </row>
    <row r="1274" spans="1:7" ht="28.8" x14ac:dyDescent="0.3">
      <c r="A1274" s="2">
        <v>1273</v>
      </c>
      <c r="B1274" s="2" t="s">
        <v>4396</v>
      </c>
      <c r="C1274" s="2" t="s">
        <v>4365</v>
      </c>
      <c r="D1274" s="2" t="s">
        <v>4366</v>
      </c>
      <c r="E1274" s="2" t="s">
        <v>4397</v>
      </c>
      <c r="F1274" s="2" t="s">
        <v>4398</v>
      </c>
      <c r="G1274" s="2" t="str">
        <f>HYPERLINK("https://talan.bank.gov.ua/get-user-certificate/RV8DCKgf8eLZaGTaBeGc","Завантажити сертифікат")</f>
        <v>Завантажити сертифікат</v>
      </c>
    </row>
    <row r="1275" spans="1:7" ht="28.8" x14ac:dyDescent="0.3">
      <c r="A1275" s="2">
        <v>1274</v>
      </c>
      <c r="B1275" s="2" t="s">
        <v>4399</v>
      </c>
      <c r="C1275" s="2" t="s">
        <v>4365</v>
      </c>
      <c r="D1275" s="2" t="s">
        <v>4366</v>
      </c>
      <c r="E1275" s="2" t="s">
        <v>4400</v>
      </c>
      <c r="F1275" s="2" t="s">
        <v>4401</v>
      </c>
      <c r="G1275" s="2" t="str">
        <f>HYPERLINK("https://talan.bank.gov.ua/get-user-certificate/RV8DCOhWJ_LSDjFAZw4E","Завантажити сертифікат")</f>
        <v>Завантажити сертифікат</v>
      </c>
    </row>
    <row r="1276" spans="1:7" ht="28.8" x14ac:dyDescent="0.3">
      <c r="A1276" s="2">
        <v>1275</v>
      </c>
      <c r="B1276" s="2" t="s">
        <v>4402</v>
      </c>
      <c r="C1276" s="2" t="s">
        <v>4365</v>
      </c>
      <c r="D1276" s="2" t="s">
        <v>4366</v>
      </c>
      <c r="E1276" s="2" t="s">
        <v>4403</v>
      </c>
      <c r="F1276" s="2" t="s">
        <v>4404</v>
      </c>
      <c r="G1276" s="2" t="str">
        <f>HYPERLINK("https://talan.bank.gov.ua/get-user-certificate/RV8DC8CDEhXlMkz87dHK","Завантажити сертифікат")</f>
        <v>Завантажити сертифікат</v>
      </c>
    </row>
    <row r="1277" spans="1:7" ht="28.8" x14ac:dyDescent="0.3">
      <c r="A1277" s="2">
        <v>1276</v>
      </c>
      <c r="B1277" s="2" t="s">
        <v>4405</v>
      </c>
      <c r="C1277" s="2" t="s">
        <v>4365</v>
      </c>
      <c r="D1277" s="2" t="s">
        <v>4366</v>
      </c>
      <c r="E1277" s="2" t="s">
        <v>4406</v>
      </c>
      <c r="F1277" s="2" t="s">
        <v>4407</v>
      </c>
      <c r="G1277" s="2" t="str">
        <f>HYPERLINK("https://talan.bank.gov.ua/get-user-certificate/RV8DCwEpqcDe3jmBEZRv","Завантажити сертифікат")</f>
        <v>Завантажити сертифікат</v>
      </c>
    </row>
    <row r="1278" spans="1:7" ht="28.8" x14ac:dyDescent="0.3">
      <c r="A1278" s="2">
        <v>1277</v>
      </c>
      <c r="B1278" s="2" t="s">
        <v>4408</v>
      </c>
      <c r="C1278" s="2" t="s">
        <v>4365</v>
      </c>
      <c r="D1278" s="2" t="s">
        <v>4366</v>
      </c>
      <c r="E1278" s="2" t="s">
        <v>4409</v>
      </c>
      <c r="F1278" s="2" t="s">
        <v>4410</v>
      </c>
      <c r="G1278" s="2" t="str">
        <f>HYPERLINK("https://talan.bank.gov.ua/get-user-certificate/RV8DCs7xETnjpf3LwnYv","Завантажити сертифікат")</f>
        <v>Завантажити сертифікат</v>
      </c>
    </row>
    <row r="1279" spans="1:7" ht="28.8" x14ac:dyDescent="0.3">
      <c r="A1279" s="2">
        <v>1278</v>
      </c>
      <c r="B1279" s="2" t="s">
        <v>4411</v>
      </c>
      <c r="C1279" s="2" t="s">
        <v>4365</v>
      </c>
      <c r="D1279" s="2" t="s">
        <v>4366</v>
      </c>
      <c r="E1279" s="2" t="s">
        <v>4412</v>
      </c>
      <c r="F1279" s="2" t="s">
        <v>4413</v>
      </c>
      <c r="G1279" s="2" t="str">
        <f>HYPERLINK("https://talan.bank.gov.ua/get-user-certificate/RV8DCy7L_BgR5tcJPK2L","Завантажити сертифікат")</f>
        <v>Завантажити сертифікат</v>
      </c>
    </row>
    <row r="1280" spans="1:7" ht="28.8" x14ac:dyDescent="0.3">
      <c r="A1280" s="2">
        <v>1279</v>
      </c>
      <c r="B1280" s="2" t="s">
        <v>4414</v>
      </c>
      <c r="C1280" s="2" t="s">
        <v>4365</v>
      </c>
      <c r="D1280" s="2" t="s">
        <v>4366</v>
      </c>
      <c r="E1280" s="2" t="s">
        <v>4415</v>
      </c>
      <c r="F1280" s="2" t="s">
        <v>4416</v>
      </c>
      <c r="G1280" s="2" t="str">
        <f>HYPERLINK("https://talan.bank.gov.ua/get-user-certificate/RV8DCH_bDUMj0YEjQfC_","Завантажити сертифікат")</f>
        <v>Завантажити сертифікат</v>
      </c>
    </row>
    <row r="1281" spans="1:7" ht="28.8" x14ac:dyDescent="0.3">
      <c r="A1281" s="2">
        <v>1280</v>
      </c>
      <c r="B1281" s="2" t="s">
        <v>4417</v>
      </c>
      <c r="C1281" s="2" t="s">
        <v>4365</v>
      </c>
      <c r="D1281" s="2" t="s">
        <v>4366</v>
      </c>
      <c r="E1281" s="2" t="s">
        <v>4418</v>
      </c>
      <c r="F1281" s="2" t="s">
        <v>4419</v>
      </c>
      <c r="G1281" s="2" t="str">
        <f>HYPERLINK("https://talan.bank.gov.ua/get-user-certificate/RV8DC5uT9LOh5ogpGLix","Завантажити сертифікат")</f>
        <v>Завантажити сертифікат</v>
      </c>
    </row>
    <row r="1282" spans="1:7" ht="28.8" x14ac:dyDescent="0.3">
      <c r="A1282" s="2">
        <v>1281</v>
      </c>
      <c r="B1282" s="2" t="s">
        <v>4420</v>
      </c>
      <c r="C1282" s="2" t="s">
        <v>4365</v>
      </c>
      <c r="D1282" s="2" t="s">
        <v>4366</v>
      </c>
      <c r="E1282" s="2" t="s">
        <v>4421</v>
      </c>
      <c r="F1282" s="2" t="s">
        <v>4422</v>
      </c>
      <c r="G1282" s="2" t="str">
        <f>HYPERLINK("https://talan.bank.gov.ua/get-user-certificate/RV8DCBhvtUj5YHsw2cp2","Завантажити сертифікат")</f>
        <v>Завантажити сертифікат</v>
      </c>
    </row>
    <row r="1283" spans="1:7" ht="28.8" x14ac:dyDescent="0.3">
      <c r="A1283" s="2">
        <v>1282</v>
      </c>
      <c r="B1283" s="2" t="s">
        <v>4423</v>
      </c>
      <c r="C1283" s="2" t="s">
        <v>4365</v>
      </c>
      <c r="D1283" s="2" t="s">
        <v>4366</v>
      </c>
      <c r="E1283" s="2" t="s">
        <v>4424</v>
      </c>
      <c r="F1283" s="2" t="s">
        <v>4425</v>
      </c>
      <c r="G1283" s="2" t="str">
        <f>HYPERLINK("https://talan.bank.gov.ua/get-user-certificate/RV8DChCHLaEFriJ3pgHF","Завантажити сертифікат")</f>
        <v>Завантажити сертифікат</v>
      </c>
    </row>
    <row r="1284" spans="1:7" ht="28.8" x14ac:dyDescent="0.3">
      <c r="A1284" s="2">
        <v>1283</v>
      </c>
      <c r="B1284" s="2" t="s">
        <v>4426</v>
      </c>
      <c r="C1284" s="2" t="s">
        <v>4365</v>
      </c>
      <c r="D1284" s="2" t="s">
        <v>4366</v>
      </c>
      <c r="E1284" s="2" t="s">
        <v>4427</v>
      </c>
      <c r="F1284" s="2" t="s">
        <v>4428</v>
      </c>
      <c r="G1284" s="2" t="str">
        <f>HYPERLINK("https://talan.bank.gov.ua/get-user-certificate/RV8DCPyzlUeULWqklILH","Завантажити сертифікат")</f>
        <v>Завантажити сертифікат</v>
      </c>
    </row>
    <row r="1285" spans="1:7" ht="28.8" x14ac:dyDescent="0.3">
      <c r="A1285" s="2">
        <v>1284</v>
      </c>
      <c r="B1285" s="2" t="s">
        <v>4429</v>
      </c>
      <c r="C1285" s="2" t="s">
        <v>4365</v>
      </c>
      <c r="D1285" s="2" t="s">
        <v>4366</v>
      </c>
      <c r="E1285" s="2" t="s">
        <v>4430</v>
      </c>
      <c r="F1285" s="2" t="s">
        <v>4431</v>
      </c>
      <c r="G1285" s="2" t="str">
        <f>HYPERLINK("https://talan.bank.gov.ua/get-user-certificate/RV8DC_YSmESSeB9REosx","Завантажити сертифікат")</f>
        <v>Завантажити сертифікат</v>
      </c>
    </row>
    <row r="1286" spans="1:7" ht="28.8" x14ac:dyDescent="0.3">
      <c r="A1286" s="2">
        <v>1285</v>
      </c>
      <c r="B1286" s="2" t="s">
        <v>4432</v>
      </c>
      <c r="C1286" s="2" t="s">
        <v>4365</v>
      </c>
      <c r="D1286" s="2" t="s">
        <v>4366</v>
      </c>
      <c r="E1286" s="2" t="s">
        <v>4433</v>
      </c>
      <c r="F1286" s="2" t="s">
        <v>4434</v>
      </c>
      <c r="G1286" s="2" t="str">
        <f>HYPERLINK("https://talan.bank.gov.ua/get-user-certificate/RV8DCV7ibX-_loFNA7L5","Завантажити сертифікат")</f>
        <v>Завантажити сертифікат</v>
      </c>
    </row>
    <row r="1287" spans="1:7" ht="28.8" x14ac:dyDescent="0.3">
      <c r="A1287" s="2">
        <v>1286</v>
      </c>
      <c r="B1287" s="2" t="s">
        <v>4435</v>
      </c>
      <c r="C1287" s="2" t="s">
        <v>4365</v>
      </c>
      <c r="D1287" s="2" t="s">
        <v>4366</v>
      </c>
      <c r="E1287" s="2" t="s">
        <v>4436</v>
      </c>
      <c r="F1287" s="2" t="s">
        <v>4437</v>
      </c>
      <c r="G1287" s="2" t="str">
        <f>HYPERLINK("https://talan.bank.gov.ua/get-user-certificate/RV8DCNM9XLnNUbLscz_S","Завантажити сертифікат")</f>
        <v>Завантажити сертифікат</v>
      </c>
    </row>
    <row r="1288" spans="1:7" ht="28.8" x14ac:dyDescent="0.3">
      <c r="A1288" s="2">
        <v>1287</v>
      </c>
      <c r="B1288" s="2" t="s">
        <v>4438</v>
      </c>
      <c r="C1288" s="2" t="s">
        <v>4365</v>
      </c>
      <c r="D1288" s="2" t="s">
        <v>4366</v>
      </c>
      <c r="E1288" s="2" t="s">
        <v>4439</v>
      </c>
      <c r="F1288" s="2" t="s">
        <v>4440</v>
      </c>
      <c r="G1288" s="2" t="str">
        <f>HYPERLINK("https://talan.bank.gov.ua/get-user-certificate/RV8DCtc2_KjdBzz8eY8q","Завантажити сертифікат")</f>
        <v>Завантажити сертифікат</v>
      </c>
    </row>
    <row r="1289" spans="1:7" ht="28.8" x14ac:dyDescent="0.3">
      <c r="A1289" s="2">
        <v>1288</v>
      </c>
      <c r="B1289" s="2" t="s">
        <v>4441</v>
      </c>
      <c r="C1289" s="2" t="s">
        <v>4442</v>
      </c>
      <c r="D1289" s="2" t="s">
        <v>4443</v>
      </c>
      <c r="E1289" s="2" t="s">
        <v>4444</v>
      </c>
      <c r="F1289" s="2" t="s">
        <v>4445</v>
      </c>
      <c r="G1289" s="2" t="str">
        <f>HYPERLINK("https://talan.bank.gov.ua/get-user-certificate/RV8DCEuud5_lMKmyHzfz","Завантажити сертифікат")</f>
        <v>Завантажити сертифікат</v>
      </c>
    </row>
    <row r="1290" spans="1:7" ht="28.8" x14ac:dyDescent="0.3">
      <c r="A1290" s="2">
        <v>1289</v>
      </c>
      <c r="B1290" s="2" t="s">
        <v>4446</v>
      </c>
      <c r="C1290" s="2" t="s">
        <v>4442</v>
      </c>
      <c r="D1290" s="2" t="s">
        <v>4443</v>
      </c>
      <c r="E1290" s="2" t="s">
        <v>4447</v>
      </c>
      <c r="F1290" s="2" t="s">
        <v>4448</v>
      </c>
      <c r="G1290" s="2" t="str">
        <f>HYPERLINK("https://talan.bank.gov.ua/get-user-certificate/RV8DCMqRC7UEJx65ndq_","Завантажити сертифікат")</f>
        <v>Завантажити сертифікат</v>
      </c>
    </row>
    <row r="1291" spans="1:7" ht="28.8" x14ac:dyDescent="0.3">
      <c r="A1291" s="2">
        <v>1290</v>
      </c>
      <c r="B1291" s="2" t="s">
        <v>4449</v>
      </c>
      <c r="C1291" s="2" t="s">
        <v>4442</v>
      </c>
      <c r="D1291" s="2" t="s">
        <v>4443</v>
      </c>
      <c r="E1291" s="2" t="s">
        <v>4450</v>
      </c>
      <c r="F1291" s="2" t="s">
        <v>4451</v>
      </c>
      <c r="G1291" s="2" t="str">
        <f>HYPERLINK("https://talan.bank.gov.ua/get-user-certificate/RV8DCDUrx2kq2RvwvQxc","Завантажити сертифікат")</f>
        <v>Завантажити сертифікат</v>
      </c>
    </row>
    <row r="1292" spans="1:7" x14ac:dyDescent="0.3">
      <c r="A1292" s="2">
        <v>1291</v>
      </c>
      <c r="B1292" s="2" t="s">
        <v>4452</v>
      </c>
      <c r="C1292" s="2" t="s">
        <v>4453</v>
      </c>
      <c r="D1292" s="2" t="s">
        <v>4454</v>
      </c>
      <c r="E1292" s="2" t="s">
        <v>4455</v>
      </c>
      <c r="F1292" s="2" t="s">
        <v>4456</v>
      </c>
      <c r="G1292" s="2" t="str">
        <f>HYPERLINK("https://talan.bank.gov.ua/get-user-certificate/RV8DCboLj_eO3eGWwhV8","Завантажити сертифікат")</f>
        <v>Завантажити сертифікат</v>
      </c>
    </row>
    <row r="1293" spans="1:7" x14ac:dyDescent="0.3">
      <c r="A1293" s="2">
        <v>1292</v>
      </c>
      <c r="B1293" s="2" t="s">
        <v>4457</v>
      </c>
      <c r="C1293" s="2" t="s">
        <v>4453</v>
      </c>
      <c r="D1293" s="2" t="s">
        <v>4454</v>
      </c>
      <c r="E1293" s="2" t="s">
        <v>4458</v>
      </c>
      <c r="F1293" s="2" t="s">
        <v>4459</v>
      </c>
      <c r="G1293" s="2" t="str">
        <f>HYPERLINK("https://talan.bank.gov.ua/get-user-certificate/RV8DCEYALQoB3TocjkYZ","Завантажити сертифікат")</f>
        <v>Завантажити сертифікат</v>
      </c>
    </row>
    <row r="1294" spans="1:7" x14ac:dyDescent="0.3">
      <c r="A1294" s="2">
        <v>1293</v>
      </c>
      <c r="B1294" s="2" t="s">
        <v>4460</v>
      </c>
      <c r="C1294" s="2" t="s">
        <v>4453</v>
      </c>
      <c r="D1294" s="2" t="s">
        <v>4454</v>
      </c>
      <c r="E1294" s="2" t="s">
        <v>4461</v>
      </c>
      <c r="F1294" s="2" t="s">
        <v>4462</v>
      </c>
      <c r="G1294" s="2" t="str">
        <f>HYPERLINK("https://talan.bank.gov.ua/get-user-certificate/RV8DCs8iIAY_Mbhctu9d","Завантажити сертифікат")</f>
        <v>Завантажити сертифікат</v>
      </c>
    </row>
    <row r="1295" spans="1:7" x14ac:dyDescent="0.3">
      <c r="A1295" s="2">
        <v>1294</v>
      </c>
      <c r="B1295" s="2" t="s">
        <v>4463</v>
      </c>
      <c r="C1295" s="2" t="s">
        <v>4453</v>
      </c>
      <c r="D1295" s="2" t="s">
        <v>4454</v>
      </c>
      <c r="E1295" s="2" t="s">
        <v>4464</v>
      </c>
      <c r="G1295" s="2" t="str">
        <f>HYPERLINK("https://talan.bank.gov.ua/get-user-certificate/RV8DCpzeEMi8eYlWJFfv","Завантажити сертифікат")</f>
        <v>Завантажити сертифікат</v>
      </c>
    </row>
    <row r="1296" spans="1:7" x14ac:dyDescent="0.3">
      <c r="A1296" s="2">
        <v>1295</v>
      </c>
      <c r="B1296" s="2" t="s">
        <v>4465</v>
      </c>
      <c r="C1296" s="2" t="s">
        <v>4453</v>
      </c>
      <c r="D1296" s="2" t="s">
        <v>4454</v>
      </c>
      <c r="E1296" s="2" t="s">
        <v>4466</v>
      </c>
      <c r="G1296" s="2" t="str">
        <f>HYPERLINK("https://talan.bank.gov.ua/get-user-certificate/RV8DCHRhOMmt7OCPLhc_","Завантажити сертифікат")</f>
        <v>Завантажити сертифікат</v>
      </c>
    </row>
    <row r="1297" spans="1:7" x14ac:dyDescent="0.3">
      <c r="A1297" s="2">
        <v>1296</v>
      </c>
      <c r="B1297" s="2" t="s">
        <v>4467</v>
      </c>
      <c r="C1297" s="2" t="s">
        <v>4453</v>
      </c>
      <c r="D1297" s="2" t="s">
        <v>4454</v>
      </c>
      <c r="E1297" s="2" t="s">
        <v>4468</v>
      </c>
      <c r="F1297" s="2" t="s">
        <v>4469</v>
      </c>
      <c r="G1297" s="2" t="str">
        <f>HYPERLINK("https://talan.bank.gov.ua/get-user-certificate/RV8DCHMFv5UrsYgHg-_Z","Завантажити сертифікат")</f>
        <v>Завантажити сертифікат</v>
      </c>
    </row>
    <row r="1298" spans="1:7" ht="28.8" x14ac:dyDescent="0.3">
      <c r="A1298" s="2">
        <v>1297</v>
      </c>
      <c r="B1298" s="2" t="s">
        <v>4470</v>
      </c>
      <c r="C1298" s="2" t="s">
        <v>4453</v>
      </c>
      <c r="D1298" s="2" t="s">
        <v>4454</v>
      </c>
      <c r="E1298" s="2" t="s">
        <v>4471</v>
      </c>
      <c r="F1298" s="2" t="s">
        <v>4472</v>
      </c>
      <c r="G1298" s="2" t="str">
        <f>HYPERLINK("https://talan.bank.gov.ua/get-user-certificate/RV8DCunQDBpp7r1i3od5","Завантажити сертифікат")</f>
        <v>Завантажити сертифікат</v>
      </c>
    </row>
    <row r="1299" spans="1:7" x14ac:dyDescent="0.3">
      <c r="A1299" s="2">
        <v>1298</v>
      </c>
      <c r="B1299" s="2" t="s">
        <v>4473</v>
      </c>
      <c r="C1299" s="2" t="s">
        <v>4453</v>
      </c>
      <c r="D1299" s="2" t="s">
        <v>4454</v>
      </c>
      <c r="E1299" s="2" t="s">
        <v>4474</v>
      </c>
      <c r="G1299" s="2" t="str">
        <f>HYPERLINK("https://talan.bank.gov.ua/get-user-certificate/RV8DCeZsv7aXXVMEVU4Y","Завантажити сертифікат")</f>
        <v>Завантажити сертифікат</v>
      </c>
    </row>
    <row r="1300" spans="1:7" x14ac:dyDescent="0.3">
      <c r="A1300" s="2">
        <v>1299</v>
      </c>
      <c r="B1300" s="2" t="s">
        <v>4475</v>
      </c>
      <c r="C1300" s="2" t="s">
        <v>4453</v>
      </c>
      <c r="D1300" s="2" t="s">
        <v>4454</v>
      </c>
      <c r="E1300" s="2" t="s">
        <v>4476</v>
      </c>
      <c r="F1300" s="2" t="s">
        <v>4477</v>
      </c>
      <c r="G1300" s="2" t="str">
        <f>HYPERLINK("https://talan.bank.gov.ua/get-user-certificate/RV8DCCBSJ0idd-ikX7Fh","Завантажити сертифікат")</f>
        <v>Завантажити сертифікат</v>
      </c>
    </row>
    <row r="1301" spans="1:7" ht="28.8" x14ac:dyDescent="0.3">
      <c r="A1301" s="2">
        <v>1300</v>
      </c>
      <c r="B1301" s="2" t="s">
        <v>4478</v>
      </c>
      <c r="C1301" s="2" t="s">
        <v>4479</v>
      </c>
      <c r="D1301" s="2" t="s">
        <v>4480</v>
      </c>
      <c r="E1301" s="2" t="s">
        <v>4481</v>
      </c>
      <c r="F1301" s="2" t="s">
        <v>4482</v>
      </c>
      <c r="G1301" s="2" t="str">
        <f>HYPERLINK("https://talan.bank.gov.ua/get-user-certificate/RV8DCI9pS5KgNi9VJLSa","Завантажити сертифікат")</f>
        <v>Завантажити сертифікат</v>
      </c>
    </row>
    <row r="1302" spans="1:7" ht="28.8" x14ac:dyDescent="0.3">
      <c r="A1302" s="2">
        <v>1301</v>
      </c>
      <c r="B1302" s="2" t="s">
        <v>4483</v>
      </c>
      <c r="C1302" s="2" t="s">
        <v>4479</v>
      </c>
      <c r="D1302" s="2" t="s">
        <v>4480</v>
      </c>
      <c r="E1302" s="2" t="s">
        <v>4484</v>
      </c>
      <c r="F1302" s="2" t="s">
        <v>4485</v>
      </c>
      <c r="G1302" s="2" t="str">
        <f>HYPERLINK("https://talan.bank.gov.ua/get-user-certificate/RV8DC0HJCV97KfK7tY6_","Завантажити сертифікат")</f>
        <v>Завантажити сертифікат</v>
      </c>
    </row>
    <row r="1303" spans="1:7" ht="28.8" x14ac:dyDescent="0.3">
      <c r="A1303" s="2">
        <v>1302</v>
      </c>
      <c r="B1303" s="2" t="s">
        <v>4486</v>
      </c>
      <c r="C1303" s="2" t="s">
        <v>4479</v>
      </c>
      <c r="D1303" s="2" t="s">
        <v>4480</v>
      </c>
      <c r="E1303" s="2" t="s">
        <v>4487</v>
      </c>
      <c r="F1303" s="2" t="s">
        <v>4488</v>
      </c>
      <c r="G1303" s="2" t="str">
        <f>HYPERLINK("https://talan.bank.gov.ua/get-user-certificate/RV8DC2219R_VYNDm_Xxg","Завантажити сертифікат")</f>
        <v>Завантажити сертифікат</v>
      </c>
    </row>
    <row r="1304" spans="1:7" x14ac:dyDescent="0.3">
      <c r="A1304" s="2">
        <v>1303</v>
      </c>
      <c r="B1304" s="2" t="s">
        <v>4489</v>
      </c>
      <c r="C1304" s="2" t="s">
        <v>4490</v>
      </c>
      <c r="D1304" s="2" t="s">
        <v>4491</v>
      </c>
      <c r="E1304" s="2" t="s">
        <v>4492</v>
      </c>
      <c r="F1304" s="2" t="s">
        <v>4493</v>
      </c>
      <c r="G1304" s="2" t="str">
        <f>HYPERLINK("https://talan.bank.gov.ua/get-user-certificate/RV8DCBja0IpMbfv5uYGz","Завантажити сертифікат")</f>
        <v>Завантажити сертифікат</v>
      </c>
    </row>
    <row r="1305" spans="1:7" x14ac:dyDescent="0.3">
      <c r="A1305" s="2">
        <v>1304</v>
      </c>
      <c r="B1305" s="2" t="s">
        <v>4494</v>
      </c>
      <c r="C1305" s="2" t="s">
        <v>4490</v>
      </c>
      <c r="D1305" s="2" t="s">
        <v>4491</v>
      </c>
      <c r="E1305" s="2" t="s">
        <v>4495</v>
      </c>
      <c r="F1305" s="2" t="s">
        <v>4496</v>
      </c>
      <c r="G1305" s="2" t="str">
        <f>HYPERLINK("https://talan.bank.gov.ua/get-user-certificate/RV8DC-mDLIXswarpfBAf","Завантажити сертифікат")</f>
        <v>Завантажити сертифікат</v>
      </c>
    </row>
    <row r="1306" spans="1:7" x14ac:dyDescent="0.3">
      <c r="A1306" s="2">
        <v>1305</v>
      </c>
      <c r="B1306" s="2" t="s">
        <v>4497</v>
      </c>
      <c r="C1306" s="2" t="s">
        <v>4490</v>
      </c>
      <c r="D1306" s="2" t="s">
        <v>4491</v>
      </c>
      <c r="E1306" s="2" t="s">
        <v>4498</v>
      </c>
      <c r="F1306" s="2" t="s">
        <v>4499</v>
      </c>
      <c r="G1306" s="2" t="str">
        <f>HYPERLINK("https://talan.bank.gov.ua/get-user-certificate/RV8DCc2kPGwnxUbYUwtU","Завантажити сертифікат")</f>
        <v>Завантажити сертифікат</v>
      </c>
    </row>
    <row r="1307" spans="1:7" x14ac:dyDescent="0.3">
      <c r="A1307" s="2">
        <v>1306</v>
      </c>
      <c r="B1307" s="2" t="s">
        <v>4500</v>
      </c>
      <c r="C1307" s="2" t="s">
        <v>4490</v>
      </c>
      <c r="D1307" s="2" t="s">
        <v>4491</v>
      </c>
      <c r="E1307" s="2" t="s">
        <v>4501</v>
      </c>
      <c r="F1307" s="2" t="s">
        <v>4502</v>
      </c>
      <c r="G1307" s="2" t="str">
        <f>HYPERLINK("https://talan.bank.gov.ua/get-user-certificate/RV8DCiE0xnRV8T8GsBRw","Завантажити сертифікат")</f>
        <v>Завантажити сертифікат</v>
      </c>
    </row>
    <row r="1308" spans="1:7" x14ac:dyDescent="0.3">
      <c r="A1308" s="2">
        <v>1307</v>
      </c>
      <c r="B1308" s="2" t="s">
        <v>4503</v>
      </c>
      <c r="C1308" s="2" t="s">
        <v>4504</v>
      </c>
      <c r="D1308" s="2" t="s">
        <v>4505</v>
      </c>
      <c r="E1308" s="2" t="s">
        <v>4506</v>
      </c>
      <c r="F1308" s="2" t="s">
        <v>4507</v>
      </c>
      <c r="G1308" s="2" t="str">
        <f>HYPERLINK("https://talan.bank.gov.ua/get-user-certificate/RV8DCLWnMDTRPhQDt7am","Завантажити сертифікат")</f>
        <v>Завантажити сертифікат</v>
      </c>
    </row>
    <row r="1309" spans="1:7" x14ac:dyDescent="0.3">
      <c r="A1309" s="2">
        <v>1308</v>
      </c>
      <c r="B1309" s="2" t="s">
        <v>4508</v>
      </c>
      <c r="C1309" s="2" t="s">
        <v>4504</v>
      </c>
      <c r="D1309" s="2" t="s">
        <v>4505</v>
      </c>
      <c r="E1309" s="2" t="s">
        <v>4509</v>
      </c>
      <c r="F1309" s="2" t="s">
        <v>4510</v>
      </c>
      <c r="G1309" s="2" t="str">
        <f>HYPERLINK("https://talan.bank.gov.ua/get-user-certificate/RV8DCdENBcLAIbJoeFSq","Завантажити сертифікат")</f>
        <v>Завантажити сертифікат</v>
      </c>
    </row>
    <row r="1310" spans="1:7" x14ac:dyDescent="0.3">
      <c r="A1310" s="2">
        <v>1309</v>
      </c>
      <c r="B1310" s="2" t="s">
        <v>4511</v>
      </c>
      <c r="C1310" s="2" t="s">
        <v>4504</v>
      </c>
      <c r="D1310" s="2" t="s">
        <v>4505</v>
      </c>
      <c r="E1310" s="2" t="s">
        <v>4512</v>
      </c>
      <c r="F1310" s="2" t="s">
        <v>4513</v>
      </c>
      <c r="G1310" s="2" t="str">
        <f>HYPERLINK("https://talan.bank.gov.ua/get-user-certificate/RV8DCO0l14C3zxo29YoC","Завантажити сертифікат")</f>
        <v>Завантажити сертифікат</v>
      </c>
    </row>
    <row r="1311" spans="1:7" x14ac:dyDescent="0.3">
      <c r="A1311" s="2">
        <v>1310</v>
      </c>
      <c r="B1311" s="4" t="s">
        <v>4514</v>
      </c>
      <c r="C1311" s="4" t="s">
        <v>4504</v>
      </c>
      <c r="D1311" s="4" t="s">
        <v>4505</v>
      </c>
      <c r="E1311" s="4" t="s">
        <v>5762</v>
      </c>
      <c r="F1311" s="4" t="s">
        <v>4515</v>
      </c>
      <c r="G1311" s="4" t="str">
        <f>HYPERLINK("https://talan.bank.gov.ua/get-user-certificate/Ncfje487FZtJx2-JEOFj","Завантажити сертифікат")</f>
        <v>Завантажити сертифікат</v>
      </c>
    </row>
    <row r="1312" spans="1:7" x14ac:dyDescent="0.3">
      <c r="A1312" s="2">
        <v>1311</v>
      </c>
      <c r="B1312" s="2" t="s">
        <v>4516</v>
      </c>
      <c r="C1312" s="2" t="s">
        <v>4504</v>
      </c>
      <c r="D1312" s="2" t="s">
        <v>4505</v>
      </c>
      <c r="E1312" s="2" t="s">
        <v>4517</v>
      </c>
      <c r="F1312" s="2" t="s">
        <v>4518</v>
      </c>
      <c r="G1312" s="2" t="str">
        <f>HYPERLINK("https://talan.bank.gov.ua/get-user-certificate/RV8DCE2IOA1zY3x7gMpd","Завантажити сертифікат")</f>
        <v>Завантажити сертифікат</v>
      </c>
    </row>
    <row r="1313" spans="1:7" x14ac:dyDescent="0.3">
      <c r="A1313" s="2">
        <v>1312</v>
      </c>
      <c r="B1313" s="4" t="s">
        <v>4519</v>
      </c>
      <c r="C1313" s="4" t="s">
        <v>4504</v>
      </c>
      <c r="D1313" s="4" t="s">
        <v>4505</v>
      </c>
      <c r="E1313" s="4" t="s">
        <v>5761</v>
      </c>
      <c r="F1313" s="4" t="s">
        <v>4520</v>
      </c>
      <c r="G1313" s="4" t="str">
        <f>HYPERLINK("https://talan.bank.gov.ua/get-user-certificate/NcfjeJM77Yn-7ucGPFXn","Завантажити сертифікат")</f>
        <v>Завантажити сертифікат</v>
      </c>
    </row>
    <row r="1314" spans="1:7" x14ac:dyDescent="0.3">
      <c r="A1314" s="2">
        <v>1313</v>
      </c>
      <c r="B1314" s="2" t="s">
        <v>4521</v>
      </c>
      <c r="C1314" s="2" t="s">
        <v>4504</v>
      </c>
      <c r="D1314" s="2" t="s">
        <v>4505</v>
      </c>
      <c r="E1314" s="2" t="s">
        <v>4522</v>
      </c>
      <c r="F1314" s="2" t="s">
        <v>4523</v>
      </c>
      <c r="G1314" s="2" t="str">
        <f>HYPERLINK("https://talan.bank.gov.ua/get-user-certificate/RV8DCvjY0oXlXYuzXDde","Завантажити сертифікат")</f>
        <v>Завантажити сертифікат</v>
      </c>
    </row>
    <row r="1315" spans="1:7" x14ac:dyDescent="0.3">
      <c r="A1315" s="2">
        <v>1314</v>
      </c>
      <c r="B1315" s="2" t="s">
        <v>4524</v>
      </c>
      <c r="C1315" s="2" t="s">
        <v>4504</v>
      </c>
      <c r="D1315" s="2" t="s">
        <v>4505</v>
      </c>
      <c r="E1315" s="2" t="s">
        <v>4525</v>
      </c>
      <c r="F1315" s="2" t="s">
        <v>4526</v>
      </c>
      <c r="G1315" s="2" t="str">
        <f>HYPERLINK("https://talan.bank.gov.ua/get-user-certificate/RV8DCAoavctpRca1-SHn","Завантажити сертифікат")</f>
        <v>Завантажити сертифікат</v>
      </c>
    </row>
    <row r="1316" spans="1:7" ht="28.8" x14ac:dyDescent="0.3">
      <c r="A1316" s="2">
        <v>1315</v>
      </c>
      <c r="B1316" s="2" t="s">
        <v>4527</v>
      </c>
      <c r="C1316" s="2" t="s">
        <v>4504</v>
      </c>
      <c r="D1316" s="2" t="s">
        <v>4505</v>
      </c>
      <c r="E1316" s="2" t="s">
        <v>4528</v>
      </c>
      <c r="F1316" s="2" t="s">
        <v>4529</v>
      </c>
      <c r="G1316" s="2" t="str">
        <f>HYPERLINK("https://talan.bank.gov.ua/get-user-certificate/RV8DCdaboD8WIkSwF-Zu","Завантажити сертифікат")</f>
        <v>Завантажити сертифікат</v>
      </c>
    </row>
    <row r="1317" spans="1:7" ht="28.8" x14ac:dyDescent="0.3">
      <c r="A1317" s="2">
        <v>1316</v>
      </c>
      <c r="B1317" s="2" t="s">
        <v>4530</v>
      </c>
      <c r="C1317" s="2" t="s">
        <v>4504</v>
      </c>
      <c r="D1317" s="2" t="s">
        <v>4505</v>
      </c>
      <c r="E1317" s="2" t="s">
        <v>4531</v>
      </c>
      <c r="F1317" s="2" t="s">
        <v>4532</v>
      </c>
      <c r="G1317" s="2" t="str">
        <f>HYPERLINK("https://talan.bank.gov.ua/get-user-certificate/RV8DCp0GlzdDuo6NBkBT","Завантажити сертифікат")</f>
        <v>Завантажити сертифікат</v>
      </c>
    </row>
    <row r="1318" spans="1:7" ht="28.8" x14ac:dyDescent="0.3">
      <c r="A1318" s="2">
        <v>1317</v>
      </c>
      <c r="B1318" s="2" t="s">
        <v>4533</v>
      </c>
      <c r="C1318" s="2" t="s">
        <v>4504</v>
      </c>
      <c r="D1318" s="2" t="s">
        <v>4505</v>
      </c>
      <c r="E1318" s="2" t="s">
        <v>4534</v>
      </c>
      <c r="F1318" s="2" t="s">
        <v>4535</v>
      </c>
      <c r="G1318" s="2" t="str">
        <f>HYPERLINK("https://talan.bank.gov.ua/get-user-certificate/RV8DCth7-bboDdWHWgHJ","Завантажити сертифікат")</f>
        <v>Завантажити сертифікат</v>
      </c>
    </row>
    <row r="1319" spans="1:7" ht="28.8" x14ac:dyDescent="0.3">
      <c r="A1319" s="2">
        <v>1318</v>
      </c>
      <c r="B1319" s="2" t="s">
        <v>4536</v>
      </c>
      <c r="C1319" s="2" t="s">
        <v>4504</v>
      </c>
      <c r="D1319" s="2" t="s">
        <v>4505</v>
      </c>
      <c r="E1319" s="2" t="s">
        <v>4537</v>
      </c>
      <c r="F1319" s="2" t="s">
        <v>4538</v>
      </c>
      <c r="G1319" s="2" t="str">
        <f>HYPERLINK("https://talan.bank.gov.ua/get-user-certificate/RV8DCexVeu0lQPeNPcyk","Завантажити сертифікат")</f>
        <v>Завантажити сертифікат</v>
      </c>
    </row>
    <row r="1320" spans="1:7" x14ac:dyDescent="0.3">
      <c r="A1320" s="2">
        <v>1319</v>
      </c>
      <c r="B1320" s="2" t="s">
        <v>4539</v>
      </c>
      <c r="C1320" s="2" t="s">
        <v>4504</v>
      </c>
      <c r="D1320" s="2" t="s">
        <v>4505</v>
      </c>
      <c r="E1320" s="2" t="s">
        <v>4540</v>
      </c>
      <c r="F1320" s="2" t="s">
        <v>4541</v>
      </c>
      <c r="G1320" s="2" t="str">
        <f>HYPERLINK("https://talan.bank.gov.ua/get-user-certificate/RV8DC5xmtWIE2BnfMnMr","Завантажити сертифікат")</f>
        <v>Завантажити сертифікат</v>
      </c>
    </row>
    <row r="1321" spans="1:7" x14ac:dyDescent="0.3">
      <c r="A1321" s="2">
        <v>1320</v>
      </c>
      <c r="B1321" s="2" t="s">
        <v>4542</v>
      </c>
      <c r="C1321" s="2" t="s">
        <v>4543</v>
      </c>
      <c r="D1321" s="2" t="s">
        <v>4544</v>
      </c>
      <c r="E1321" s="2" t="s">
        <v>4545</v>
      </c>
      <c r="F1321" s="2" t="s">
        <v>4546</v>
      </c>
      <c r="G1321" s="2" t="str">
        <f>HYPERLINK("https://talan.bank.gov.ua/get-user-certificate/RV8DCmbcOXcm5J1SSOGX","Завантажити сертифікат")</f>
        <v>Завантажити сертифікат</v>
      </c>
    </row>
    <row r="1322" spans="1:7" ht="28.8" x14ac:dyDescent="0.3">
      <c r="A1322" s="2">
        <v>1321</v>
      </c>
      <c r="B1322" s="2" t="s">
        <v>4547</v>
      </c>
      <c r="C1322" s="2" t="s">
        <v>4543</v>
      </c>
      <c r="D1322" s="2" t="s">
        <v>4544</v>
      </c>
      <c r="E1322" s="2" t="s">
        <v>4548</v>
      </c>
      <c r="F1322" s="2" t="s">
        <v>4549</v>
      </c>
      <c r="G1322" s="2" t="str">
        <f>HYPERLINK("https://talan.bank.gov.ua/get-user-certificate/RV8DCHFbIUgIsX_EsrJ4","Завантажити сертифікат")</f>
        <v>Завантажити сертифікат</v>
      </c>
    </row>
    <row r="1323" spans="1:7" ht="28.8" x14ac:dyDescent="0.3">
      <c r="A1323" s="2">
        <v>1322</v>
      </c>
      <c r="B1323" s="2" t="s">
        <v>4550</v>
      </c>
      <c r="C1323" s="2" t="s">
        <v>4543</v>
      </c>
      <c r="D1323" s="2" t="s">
        <v>4544</v>
      </c>
      <c r="E1323" s="2" t="s">
        <v>4551</v>
      </c>
      <c r="F1323" s="2" t="s">
        <v>4552</v>
      </c>
      <c r="G1323" s="2" t="str">
        <f>HYPERLINK("https://talan.bank.gov.ua/get-user-certificate/RV8DC0h5ejqrEspuQwS-","Завантажити сертифікат")</f>
        <v>Завантажити сертифікат</v>
      </c>
    </row>
    <row r="1324" spans="1:7" x14ac:dyDescent="0.3">
      <c r="A1324" s="2">
        <v>1323</v>
      </c>
      <c r="B1324" s="2" t="s">
        <v>4553</v>
      </c>
      <c r="C1324" s="2" t="s">
        <v>4543</v>
      </c>
      <c r="D1324" s="2" t="s">
        <v>4544</v>
      </c>
      <c r="E1324" s="2" t="s">
        <v>4554</v>
      </c>
      <c r="F1324" s="2" t="s">
        <v>4555</v>
      </c>
      <c r="G1324" s="2" t="str">
        <f>HYPERLINK("https://talan.bank.gov.ua/get-user-certificate/RV8DC-qJTp7WTGRUiMb_","Завантажити сертифікат")</f>
        <v>Завантажити сертифікат</v>
      </c>
    </row>
    <row r="1325" spans="1:7" x14ac:dyDescent="0.3">
      <c r="A1325" s="2">
        <v>1324</v>
      </c>
      <c r="B1325" s="2" t="s">
        <v>4556</v>
      </c>
      <c r="C1325" s="2" t="s">
        <v>4543</v>
      </c>
      <c r="D1325" s="2" t="s">
        <v>4544</v>
      </c>
      <c r="E1325" s="2" t="s">
        <v>4557</v>
      </c>
      <c r="F1325" s="2" t="s">
        <v>4558</v>
      </c>
      <c r="G1325" s="2" t="str">
        <f>HYPERLINK("https://talan.bank.gov.ua/get-user-certificate/RV8DChvRig9L3w2Ga8BR","Завантажити сертифікат")</f>
        <v>Завантажити сертифікат</v>
      </c>
    </row>
    <row r="1326" spans="1:7" ht="28.8" x14ac:dyDescent="0.3">
      <c r="A1326" s="2">
        <v>1325</v>
      </c>
      <c r="B1326" s="2" t="s">
        <v>4559</v>
      </c>
      <c r="C1326" s="2" t="s">
        <v>4543</v>
      </c>
      <c r="D1326" s="2" t="s">
        <v>4544</v>
      </c>
      <c r="E1326" s="2" t="s">
        <v>4560</v>
      </c>
      <c r="F1326" s="2" t="s">
        <v>4561</v>
      </c>
      <c r="G1326" s="2" t="str">
        <f>HYPERLINK("https://talan.bank.gov.ua/get-user-certificate/RV8DCjMz_1UpvMAt8OTd","Завантажити сертифікат")</f>
        <v>Завантажити сертифікат</v>
      </c>
    </row>
    <row r="1327" spans="1:7" ht="28.8" x14ac:dyDescent="0.3">
      <c r="A1327" s="2">
        <v>1326</v>
      </c>
      <c r="B1327" s="2" t="s">
        <v>4562</v>
      </c>
      <c r="C1327" s="2" t="s">
        <v>4543</v>
      </c>
      <c r="D1327" s="2" t="s">
        <v>4544</v>
      </c>
      <c r="E1327" s="2" t="s">
        <v>4563</v>
      </c>
      <c r="F1327" s="2" t="s">
        <v>4564</v>
      </c>
      <c r="G1327" s="2" t="str">
        <f>HYPERLINK("https://talan.bank.gov.ua/get-user-certificate/RV8DChEpBbCV0sIjVH82","Завантажити сертифікат")</f>
        <v>Завантажити сертифікат</v>
      </c>
    </row>
    <row r="1328" spans="1:7" ht="28.8" x14ac:dyDescent="0.3">
      <c r="A1328" s="2">
        <v>1327</v>
      </c>
      <c r="B1328" s="2" t="s">
        <v>4565</v>
      </c>
      <c r="C1328" s="2" t="s">
        <v>4543</v>
      </c>
      <c r="D1328" s="2" t="s">
        <v>4544</v>
      </c>
      <c r="E1328" s="2" t="s">
        <v>4566</v>
      </c>
      <c r="F1328" s="2" t="s">
        <v>4567</v>
      </c>
      <c r="G1328" s="2" t="str">
        <f>HYPERLINK("https://talan.bank.gov.ua/get-user-certificate/RV8DCIEws4ke0YrgJVcf","Завантажити сертифікат")</f>
        <v>Завантажити сертифікат</v>
      </c>
    </row>
    <row r="1329" spans="1:7" x14ac:dyDescent="0.3">
      <c r="A1329" s="2">
        <v>1328</v>
      </c>
      <c r="B1329" s="2" t="s">
        <v>4568</v>
      </c>
      <c r="C1329" s="2" t="s">
        <v>4569</v>
      </c>
      <c r="D1329" s="2" t="s">
        <v>4570</v>
      </c>
      <c r="E1329" s="2" t="s">
        <v>4571</v>
      </c>
      <c r="F1329" s="2" t="s">
        <v>4572</v>
      </c>
      <c r="G1329" s="2" t="str">
        <f>HYPERLINK("https://talan.bank.gov.ua/get-user-certificate/RV8DCM4fsTPciaNsUzjh","Завантажити сертифікат")</f>
        <v>Завантажити сертифікат</v>
      </c>
    </row>
    <row r="1330" spans="1:7" x14ac:dyDescent="0.3">
      <c r="A1330" s="2">
        <v>1329</v>
      </c>
      <c r="B1330" s="2" t="s">
        <v>4573</v>
      </c>
      <c r="C1330" s="2" t="s">
        <v>4574</v>
      </c>
      <c r="D1330" s="2" t="s">
        <v>4570</v>
      </c>
      <c r="E1330" s="2" t="s">
        <v>4575</v>
      </c>
      <c r="F1330" s="2" t="s">
        <v>4576</v>
      </c>
      <c r="G1330" s="2" t="str">
        <f>HYPERLINK("https://talan.bank.gov.ua/get-user-certificate/RV8DCEVaMan8H4is4upF","Завантажити сертифікат")</f>
        <v>Завантажити сертифікат</v>
      </c>
    </row>
    <row r="1331" spans="1:7" x14ac:dyDescent="0.3">
      <c r="A1331" s="2">
        <v>1330</v>
      </c>
      <c r="B1331" s="2" t="s">
        <v>4577</v>
      </c>
      <c r="C1331" s="2" t="s">
        <v>4569</v>
      </c>
      <c r="D1331" s="2" t="s">
        <v>4570</v>
      </c>
      <c r="E1331" s="2" t="s">
        <v>4578</v>
      </c>
      <c r="F1331" s="2" t="s">
        <v>4579</v>
      </c>
      <c r="G1331" s="2" t="str">
        <f>HYPERLINK("https://talan.bank.gov.ua/get-user-certificate/RV8DCav-SLbtD0ii_w18","Завантажити сертифікат")</f>
        <v>Завантажити сертифікат</v>
      </c>
    </row>
    <row r="1332" spans="1:7" ht="43.2" x14ac:dyDescent="0.3">
      <c r="A1332" s="2">
        <v>1331</v>
      </c>
      <c r="B1332" s="2" t="s">
        <v>4580</v>
      </c>
      <c r="C1332" s="2" t="s">
        <v>4581</v>
      </c>
      <c r="D1332" s="2" t="s">
        <v>4582</v>
      </c>
      <c r="E1332" s="2" t="s">
        <v>4583</v>
      </c>
      <c r="F1332" s="2" t="s">
        <v>4584</v>
      </c>
      <c r="G1332" s="2" t="str">
        <f>HYPERLINK("https://talan.bank.gov.ua/get-user-certificate/RV8DCBBljXhLwHctu9ZV","Завантажити сертифікат")</f>
        <v>Завантажити сертифікат</v>
      </c>
    </row>
    <row r="1333" spans="1:7" ht="43.2" x14ac:dyDescent="0.3">
      <c r="A1333" s="2">
        <v>1332</v>
      </c>
      <c r="B1333" s="2" t="s">
        <v>4585</v>
      </c>
      <c r="C1333" s="2" t="s">
        <v>4581</v>
      </c>
      <c r="D1333" s="2" t="s">
        <v>4582</v>
      </c>
      <c r="E1333" s="2" t="s">
        <v>4586</v>
      </c>
      <c r="F1333" s="2" t="s">
        <v>4587</v>
      </c>
      <c r="G1333" s="2" t="str">
        <f>HYPERLINK("https://talan.bank.gov.ua/get-user-certificate/RV8DC0KrpsWqtwUUZGjP","Завантажити сертифікат")</f>
        <v>Завантажити сертифікат</v>
      </c>
    </row>
    <row r="1334" spans="1:7" ht="28.8" x14ac:dyDescent="0.3">
      <c r="A1334" s="2">
        <v>1333</v>
      </c>
      <c r="B1334" s="2" t="s">
        <v>4588</v>
      </c>
      <c r="C1334" s="2" t="s">
        <v>4589</v>
      </c>
      <c r="D1334" s="2" t="s">
        <v>4590</v>
      </c>
      <c r="E1334" s="2" t="s">
        <v>4591</v>
      </c>
      <c r="F1334" s="2" t="s">
        <v>4592</v>
      </c>
      <c r="G1334" s="2" t="str">
        <f>HYPERLINK("https://talan.bank.gov.ua/get-user-certificate/RV8DCGq5EIevvKWIJdVx","Завантажити сертифікат")</f>
        <v>Завантажити сертифікат</v>
      </c>
    </row>
    <row r="1335" spans="1:7" ht="28.8" x14ac:dyDescent="0.3">
      <c r="A1335" s="2">
        <v>1334</v>
      </c>
      <c r="B1335" s="2" t="s">
        <v>4593</v>
      </c>
      <c r="C1335" s="2" t="s">
        <v>4589</v>
      </c>
      <c r="D1335" s="2" t="s">
        <v>4590</v>
      </c>
      <c r="E1335" s="2" t="s">
        <v>4594</v>
      </c>
      <c r="F1335" s="2" t="s">
        <v>4595</v>
      </c>
      <c r="G1335" s="2" t="str">
        <f>HYPERLINK("https://talan.bank.gov.ua/get-user-certificate/RV8DCWt5steVPrgp1FuV","Завантажити сертифікат")</f>
        <v>Завантажити сертифікат</v>
      </c>
    </row>
    <row r="1336" spans="1:7" ht="28.8" x14ac:dyDescent="0.3">
      <c r="A1336" s="2">
        <v>1335</v>
      </c>
      <c r="B1336" s="2" t="s">
        <v>4596</v>
      </c>
      <c r="C1336" s="2" t="s">
        <v>4589</v>
      </c>
      <c r="D1336" s="2" t="s">
        <v>4590</v>
      </c>
      <c r="E1336" s="2" t="s">
        <v>4597</v>
      </c>
      <c r="F1336" s="2" t="s">
        <v>4598</v>
      </c>
      <c r="G1336" s="2" t="str">
        <f>HYPERLINK("https://talan.bank.gov.ua/get-user-certificate/RV8DCXdOZzM6eUQPqrV6","Завантажити сертифікат")</f>
        <v>Завантажити сертифікат</v>
      </c>
    </row>
    <row r="1337" spans="1:7" ht="28.8" x14ac:dyDescent="0.3">
      <c r="A1337" s="2">
        <v>1336</v>
      </c>
      <c r="B1337" s="2" t="s">
        <v>4599</v>
      </c>
      <c r="C1337" s="2" t="s">
        <v>4589</v>
      </c>
      <c r="D1337" s="2" t="s">
        <v>4590</v>
      </c>
      <c r="E1337" s="2" t="s">
        <v>4600</v>
      </c>
      <c r="F1337" s="2" t="s">
        <v>4601</v>
      </c>
      <c r="G1337" s="2" t="str">
        <f>HYPERLINK("https://talan.bank.gov.ua/get-user-certificate/RV8DCqhTDP-8gJBXCi9F","Завантажити сертифікат")</f>
        <v>Завантажити сертифікат</v>
      </c>
    </row>
    <row r="1338" spans="1:7" ht="28.8" x14ac:dyDescent="0.3">
      <c r="A1338" s="2">
        <v>1337</v>
      </c>
      <c r="B1338" s="2" t="s">
        <v>4602</v>
      </c>
      <c r="C1338" s="2" t="s">
        <v>4589</v>
      </c>
      <c r="D1338" s="2" t="s">
        <v>4590</v>
      </c>
      <c r="E1338" s="2" t="s">
        <v>4603</v>
      </c>
      <c r="F1338" s="2" t="s">
        <v>4604</v>
      </c>
      <c r="G1338" s="2" t="str">
        <f>HYPERLINK("https://talan.bank.gov.ua/get-user-certificate/RV8DCiY0C1P6EzCWoYHE","Завантажити сертифікат")</f>
        <v>Завантажити сертифікат</v>
      </c>
    </row>
    <row r="1339" spans="1:7" ht="28.8" x14ac:dyDescent="0.3">
      <c r="A1339" s="2">
        <v>1338</v>
      </c>
      <c r="B1339" s="2" t="s">
        <v>4605</v>
      </c>
      <c r="C1339" s="2" t="s">
        <v>4589</v>
      </c>
      <c r="D1339" s="2" t="s">
        <v>4590</v>
      </c>
      <c r="E1339" s="2" t="s">
        <v>4606</v>
      </c>
      <c r="F1339" s="2" t="s">
        <v>4607</v>
      </c>
      <c r="G1339" s="2" t="str">
        <f>HYPERLINK("https://talan.bank.gov.ua/get-user-certificate/RV8DCPsEqj1O_mjqcNTU","Завантажити сертифікат")</f>
        <v>Завантажити сертифікат</v>
      </c>
    </row>
    <row r="1340" spans="1:7" ht="28.8" x14ac:dyDescent="0.3">
      <c r="A1340" s="2">
        <v>1339</v>
      </c>
      <c r="B1340" s="2" t="s">
        <v>4608</v>
      </c>
      <c r="C1340" s="2" t="s">
        <v>4609</v>
      </c>
      <c r="D1340" s="2" t="s">
        <v>4610</v>
      </c>
      <c r="E1340" s="2" t="s">
        <v>4611</v>
      </c>
      <c r="F1340" s="2" t="s">
        <v>4612</v>
      </c>
      <c r="G1340" s="2" t="str">
        <f>HYPERLINK("https://talan.bank.gov.ua/get-user-certificate/RV8DC4oXtoTrf8mnD6ez","Завантажити сертифікат")</f>
        <v>Завантажити сертифікат</v>
      </c>
    </row>
    <row r="1341" spans="1:7" ht="28.8" x14ac:dyDescent="0.3">
      <c r="A1341" s="2">
        <v>1340</v>
      </c>
      <c r="B1341" s="2" t="s">
        <v>4613</v>
      </c>
      <c r="C1341" s="2" t="s">
        <v>4614</v>
      </c>
      <c r="D1341" s="2" t="s">
        <v>4615</v>
      </c>
      <c r="E1341" s="2" t="s">
        <v>4616</v>
      </c>
      <c r="F1341" s="2" t="s">
        <v>4617</v>
      </c>
      <c r="G1341" s="2" t="str">
        <f>HYPERLINK("https://talan.bank.gov.ua/get-user-certificate/RV8DCp6q3RuFhjpClMPO","Завантажити сертифікат")</f>
        <v>Завантажити сертифікат</v>
      </c>
    </row>
    <row r="1342" spans="1:7" ht="28.8" x14ac:dyDescent="0.3">
      <c r="A1342" s="2">
        <v>1341</v>
      </c>
      <c r="B1342" s="2" t="s">
        <v>4618</v>
      </c>
      <c r="C1342" s="2" t="s">
        <v>4614</v>
      </c>
      <c r="D1342" s="2" t="s">
        <v>4615</v>
      </c>
      <c r="E1342" s="2" t="s">
        <v>4619</v>
      </c>
      <c r="F1342" s="2" t="s">
        <v>4620</v>
      </c>
      <c r="G1342" s="2" t="str">
        <f>HYPERLINK("https://talan.bank.gov.ua/get-user-certificate/RV8DCPDgI0a-ZTEYS14k","Завантажити сертифікат")</f>
        <v>Завантажити сертифікат</v>
      </c>
    </row>
    <row r="1343" spans="1:7" ht="28.8" x14ac:dyDescent="0.3">
      <c r="A1343" s="2">
        <v>1342</v>
      </c>
      <c r="B1343" s="2" t="s">
        <v>4621</v>
      </c>
      <c r="C1343" s="2" t="s">
        <v>4614</v>
      </c>
      <c r="D1343" s="2" t="s">
        <v>4615</v>
      </c>
      <c r="E1343" s="2" t="s">
        <v>4622</v>
      </c>
      <c r="F1343" s="2" t="s">
        <v>4623</v>
      </c>
      <c r="G1343" s="2" t="str">
        <f>HYPERLINK("https://talan.bank.gov.ua/get-user-certificate/RV8DCw-EFp7Hh59430Ve","Завантажити сертифікат")</f>
        <v>Завантажити сертифікат</v>
      </c>
    </row>
    <row r="1344" spans="1:7" ht="28.8" x14ac:dyDescent="0.3">
      <c r="A1344" s="2">
        <v>1343</v>
      </c>
      <c r="B1344" s="2" t="s">
        <v>4624</v>
      </c>
      <c r="C1344" s="2" t="s">
        <v>4614</v>
      </c>
      <c r="D1344" s="2" t="s">
        <v>4615</v>
      </c>
      <c r="E1344" s="2" t="s">
        <v>4625</v>
      </c>
      <c r="F1344" s="2" t="s">
        <v>4626</v>
      </c>
      <c r="G1344" s="2" t="str">
        <f>HYPERLINK("https://talan.bank.gov.ua/get-user-certificate/RV8DC38x7Qsbjz3bC5DL","Завантажити сертифікат")</f>
        <v>Завантажити сертифікат</v>
      </c>
    </row>
    <row r="1345" spans="1:7" x14ac:dyDescent="0.3">
      <c r="A1345" s="2">
        <v>1344</v>
      </c>
      <c r="B1345" s="2" t="s">
        <v>4627</v>
      </c>
      <c r="C1345" s="2" t="s">
        <v>4628</v>
      </c>
      <c r="D1345" s="2" t="s">
        <v>4629</v>
      </c>
      <c r="E1345" s="2" t="s">
        <v>4630</v>
      </c>
      <c r="F1345" s="2" t="s">
        <v>4631</v>
      </c>
      <c r="G1345" s="2" t="str">
        <f>HYPERLINK("https://talan.bank.gov.ua/get-user-certificate/RV8DCTq1-9xdrFyozSw7","Завантажити сертифікат")</f>
        <v>Завантажити сертифікат</v>
      </c>
    </row>
    <row r="1346" spans="1:7" x14ac:dyDescent="0.3">
      <c r="A1346" s="2">
        <v>1345</v>
      </c>
      <c r="B1346" s="2" t="s">
        <v>4632</v>
      </c>
      <c r="C1346" s="2" t="s">
        <v>4628</v>
      </c>
      <c r="D1346" s="2" t="s">
        <v>4629</v>
      </c>
      <c r="E1346" s="2" t="s">
        <v>4633</v>
      </c>
      <c r="F1346" s="2" t="s">
        <v>4634</v>
      </c>
      <c r="G1346" s="2" t="str">
        <f>HYPERLINK("https://talan.bank.gov.ua/get-user-certificate/RV8DCtaVD-jwczufsw0m","Завантажити сертифікат")</f>
        <v>Завантажити сертифікат</v>
      </c>
    </row>
    <row r="1347" spans="1:7" x14ac:dyDescent="0.3">
      <c r="A1347" s="2">
        <v>1346</v>
      </c>
      <c r="B1347" s="2" t="s">
        <v>4635</v>
      </c>
      <c r="C1347" s="2" t="s">
        <v>4628</v>
      </c>
      <c r="D1347" s="2" t="s">
        <v>4629</v>
      </c>
      <c r="E1347" s="2" t="s">
        <v>4636</v>
      </c>
      <c r="F1347" s="2" t="s">
        <v>4637</v>
      </c>
      <c r="G1347" s="2" t="str">
        <f>HYPERLINK("https://talan.bank.gov.ua/get-user-certificate/RV8DC0VDvHqAxODxDqO5","Завантажити сертифікат")</f>
        <v>Завантажити сертифікат</v>
      </c>
    </row>
    <row r="1348" spans="1:7" x14ac:dyDescent="0.3">
      <c r="A1348" s="2">
        <v>1347</v>
      </c>
      <c r="B1348" s="2" t="s">
        <v>4638</v>
      </c>
      <c r="C1348" s="2" t="s">
        <v>4628</v>
      </c>
      <c r="D1348" s="2" t="s">
        <v>4629</v>
      </c>
      <c r="E1348" s="2" t="s">
        <v>4639</v>
      </c>
      <c r="F1348" s="2" t="s">
        <v>4640</v>
      </c>
      <c r="G1348" s="2" t="str">
        <f>HYPERLINK("https://talan.bank.gov.ua/get-user-certificate/RV8DC3sGMK53guZ1nS6j","Завантажити сертифікат")</f>
        <v>Завантажити сертифікат</v>
      </c>
    </row>
    <row r="1349" spans="1:7" x14ac:dyDescent="0.3">
      <c r="A1349" s="2">
        <v>1348</v>
      </c>
      <c r="B1349" s="2" t="s">
        <v>4641</v>
      </c>
      <c r="C1349" s="2" t="s">
        <v>4628</v>
      </c>
      <c r="D1349" s="2" t="s">
        <v>4629</v>
      </c>
      <c r="E1349" s="2" t="s">
        <v>4642</v>
      </c>
      <c r="F1349" s="2" t="s">
        <v>4643</v>
      </c>
      <c r="G1349" s="2" t="str">
        <f>HYPERLINK("https://talan.bank.gov.ua/get-user-certificate/RV8DCB7Vzh0rrzPlmOvM","Завантажити сертифікат")</f>
        <v>Завантажити сертифікат</v>
      </c>
    </row>
    <row r="1350" spans="1:7" ht="28.8" x14ac:dyDescent="0.3">
      <c r="A1350" s="2">
        <v>1349</v>
      </c>
      <c r="B1350" s="2" t="s">
        <v>4644</v>
      </c>
      <c r="C1350" s="2" t="s">
        <v>4628</v>
      </c>
      <c r="D1350" s="2" t="s">
        <v>4629</v>
      </c>
      <c r="E1350" s="2" t="s">
        <v>4645</v>
      </c>
      <c r="F1350" s="2" t="s">
        <v>4646</v>
      </c>
      <c r="G1350" s="2" t="str">
        <f>HYPERLINK("https://talan.bank.gov.ua/get-user-certificate/RV8DCbhEF1XYhj2DTSM9","Завантажити сертифікат")</f>
        <v>Завантажити сертифікат</v>
      </c>
    </row>
    <row r="1351" spans="1:7" x14ac:dyDescent="0.3">
      <c r="A1351" s="2">
        <v>1350</v>
      </c>
      <c r="B1351" s="2" t="s">
        <v>4647</v>
      </c>
      <c r="C1351" s="2" t="s">
        <v>4628</v>
      </c>
      <c r="D1351" s="2" t="s">
        <v>4629</v>
      </c>
      <c r="E1351" s="2" t="s">
        <v>4639</v>
      </c>
      <c r="F1351" s="2" t="s">
        <v>4640</v>
      </c>
      <c r="G1351" s="2" t="str">
        <f>HYPERLINK("https://talan.bank.gov.ua/get-user-certificate/RV8DCY6oxooxmvGBkD5d","Завантажити сертифікат")</f>
        <v>Завантажити сертифікат</v>
      </c>
    </row>
    <row r="1352" spans="1:7" x14ac:dyDescent="0.3">
      <c r="A1352" s="2">
        <v>1351</v>
      </c>
      <c r="B1352" s="2" t="s">
        <v>4648</v>
      </c>
      <c r="C1352" s="2" t="s">
        <v>4628</v>
      </c>
      <c r="D1352" s="2" t="s">
        <v>4629</v>
      </c>
      <c r="E1352" s="2" t="s">
        <v>4642</v>
      </c>
      <c r="F1352" s="2" t="s">
        <v>4643</v>
      </c>
      <c r="G1352" s="2" t="str">
        <f>HYPERLINK("https://talan.bank.gov.ua/get-user-certificate/RV8DCPHB-OrX059C0l2C","Завантажити сертифікат")</f>
        <v>Завантажити сертифікат</v>
      </c>
    </row>
    <row r="1353" spans="1:7" ht="28.8" x14ac:dyDescent="0.3">
      <c r="A1353" s="2">
        <v>1352</v>
      </c>
      <c r="B1353" s="2" t="s">
        <v>4649</v>
      </c>
      <c r="C1353" s="2" t="s">
        <v>4628</v>
      </c>
      <c r="D1353" s="2" t="s">
        <v>4629</v>
      </c>
      <c r="E1353" s="2" t="s">
        <v>4645</v>
      </c>
      <c r="F1353" s="2" t="s">
        <v>4646</v>
      </c>
      <c r="G1353" s="2" t="str">
        <f>HYPERLINK("https://talan.bank.gov.ua/get-user-certificate/RV8DCCbLbxAgLA_il905","Завантажити сертифікат")</f>
        <v>Завантажити сертифікат</v>
      </c>
    </row>
    <row r="1354" spans="1:7" x14ac:dyDescent="0.3">
      <c r="A1354" s="2">
        <v>1353</v>
      </c>
      <c r="B1354" s="2" t="s">
        <v>4650</v>
      </c>
      <c r="C1354" s="2" t="s">
        <v>4628</v>
      </c>
      <c r="D1354" s="2" t="s">
        <v>4629</v>
      </c>
      <c r="E1354" s="2" t="s">
        <v>4651</v>
      </c>
      <c r="F1354" s="2" t="s">
        <v>4652</v>
      </c>
      <c r="G1354" s="2" t="str">
        <f>HYPERLINK("https://talan.bank.gov.ua/get-user-certificate/RV8DC40AaX-KBtKwhuI3","Завантажити сертифікат")</f>
        <v>Завантажити сертифікат</v>
      </c>
    </row>
    <row r="1355" spans="1:7" x14ac:dyDescent="0.3">
      <c r="A1355" s="2">
        <v>1354</v>
      </c>
      <c r="B1355" s="2" t="s">
        <v>4653</v>
      </c>
      <c r="C1355" s="2" t="s">
        <v>4628</v>
      </c>
      <c r="D1355" s="2" t="s">
        <v>4629</v>
      </c>
      <c r="E1355" s="2" t="s">
        <v>4654</v>
      </c>
      <c r="F1355" s="2" t="s">
        <v>4655</v>
      </c>
      <c r="G1355" s="2" t="str">
        <f>HYPERLINK("https://talan.bank.gov.ua/get-user-certificate/RV8DCtOSwe3V06mb4CNz","Завантажити сертифікат")</f>
        <v>Завантажити сертифікат</v>
      </c>
    </row>
    <row r="1356" spans="1:7" x14ac:dyDescent="0.3">
      <c r="A1356" s="2">
        <v>1355</v>
      </c>
      <c r="B1356" s="2" t="s">
        <v>4656</v>
      </c>
      <c r="C1356" s="2" t="s">
        <v>4628</v>
      </c>
      <c r="D1356" s="2" t="s">
        <v>4629</v>
      </c>
      <c r="E1356" s="2" t="s">
        <v>4657</v>
      </c>
      <c r="F1356" s="2" t="s">
        <v>4658</v>
      </c>
      <c r="G1356" s="2" t="str">
        <f>HYPERLINK("https://talan.bank.gov.ua/get-user-certificate/RV8DCyf_-k3IKepQBE6K","Завантажити сертифікат")</f>
        <v>Завантажити сертифікат</v>
      </c>
    </row>
    <row r="1357" spans="1:7" x14ac:dyDescent="0.3">
      <c r="A1357" s="2">
        <v>1356</v>
      </c>
      <c r="B1357" s="2" t="s">
        <v>4659</v>
      </c>
      <c r="C1357" s="2" t="s">
        <v>4628</v>
      </c>
      <c r="D1357" s="2" t="s">
        <v>4629</v>
      </c>
      <c r="E1357" s="2" t="s">
        <v>4660</v>
      </c>
      <c r="F1357" s="2" t="s">
        <v>4661</v>
      </c>
      <c r="G1357" s="2" t="str">
        <f>HYPERLINK("https://talan.bank.gov.ua/get-user-certificate/RV8DC2P8swRqEfXVP4cI","Завантажити сертифікат")</f>
        <v>Завантажити сертифікат</v>
      </c>
    </row>
    <row r="1358" spans="1:7" x14ac:dyDescent="0.3">
      <c r="A1358" s="2">
        <v>1357</v>
      </c>
      <c r="B1358" s="2" t="s">
        <v>4662</v>
      </c>
      <c r="C1358" s="2" t="s">
        <v>4628</v>
      </c>
      <c r="D1358" s="2" t="s">
        <v>4629</v>
      </c>
      <c r="E1358" s="2" t="s">
        <v>4663</v>
      </c>
      <c r="F1358" s="2" t="s">
        <v>4664</v>
      </c>
      <c r="G1358" s="2" t="str">
        <f>HYPERLINK("https://talan.bank.gov.ua/get-user-certificate/RV8DCuxYjxFxKprc3nDX","Завантажити сертифікат")</f>
        <v>Завантажити сертифікат</v>
      </c>
    </row>
    <row r="1359" spans="1:7" x14ac:dyDescent="0.3">
      <c r="A1359" s="2">
        <v>1358</v>
      </c>
      <c r="B1359" s="2" t="s">
        <v>4665</v>
      </c>
      <c r="C1359" s="2" t="s">
        <v>4666</v>
      </c>
      <c r="D1359" s="2" t="s">
        <v>4667</v>
      </c>
      <c r="E1359" s="2" t="s">
        <v>4668</v>
      </c>
      <c r="F1359" s="2" t="s">
        <v>4669</v>
      </c>
      <c r="G1359" s="2" t="str">
        <f>HYPERLINK("https://talan.bank.gov.ua/get-user-certificate/RV8DClXNXw4SLwqHeHs4","Завантажити сертифікат")</f>
        <v>Завантажити сертифікат</v>
      </c>
    </row>
    <row r="1360" spans="1:7" ht="28.8" x14ac:dyDescent="0.3">
      <c r="A1360" s="2">
        <v>1359</v>
      </c>
      <c r="B1360" s="2" t="s">
        <v>4670</v>
      </c>
      <c r="C1360" s="2" t="s">
        <v>4671</v>
      </c>
      <c r="D1360" s="2" t="s">
        <v>4672</v>
      </c>
      <c r="E1360" s="2" t="s">
        <v>4673</v>
      </c>
      <c r="F1360" s="2" t="s">
        <v>4674</v>
      </c>
      <c r="G1360" s="2" t="str">
        <f>HYPERLINK("https://talan.bank.gov.ua/get-user-certificate/RV8DCRDv8kIWVvfReevp","Завантажити сертифікат")</f>
        <v>Завантажити сертифікат</v>
      </c>
    </row>
    <row r="1361" spans="1:7" ht="28.8" x14ac:dyDescent="0.3">
      <c r="A1361" s="2">
        <v>1360</v>
      </c>
      <c r="B1361" s="2" t="s">
        <v>4675</v>
      </c>
      <c r="C1361" s="2" t="s">
        <v>4671</v>
      </c>
      <c r="D1361" s="2" t="s">
        <v>4672</v>
      </c>
      <c r="E1361" s="2" t="s">
        <v>4676</v>
      </c>
      <c r="F1361" s="2" t="s">
        <v>4677</v>
      </c>
      <c r="G1361" s="2" t="str">
        <f>HYPERLINK("https://talan.bank.gov.ua/get-user-certificate/RV8DCEG5f_nE8b2A49LO","Завантажити сертифікат")</f>
        <v>Завантажити сертифікат</v>
      </c>
    </row>
    <row r="1362" spans="1:7" ht="28.8" x14ac:dyDescent="0.3">
      <c r="A1362" s="2">
        <v>1361</v>
      </c>
      <c r="B1362" s="2" t="s">
        <v>4678</v>
      </c>
      <c r="C1362" s="2" t="s">
        <v>4671</v>
      </c>
      <c r="D1362" s="2" t="s">
        <v>4672</v>
      </c>
      <c r="E1362" s="2" t="s">
        <v>4679</v>
      </c>
      <c r="F1362" s="2" t="s">
        <v>4680</v>
      </c>
      <c r="G1362" s="2" t="str">
        <f>HYPERLINK("https://talan.bank.gov.ua/get-user-certificate/RV8DCXCeRVGkmWFipX_l","Завантажити сертифікат")</f>
        <v>Завантажити сертифікат</v>
      </c>
    </row>
    <row r="1363" spans="1:7" ht="28.8" x14ac:dyDescent="0.3">
      <c r="A1363" s="2">
        <v>1362</v>
      </c>
      <c r="B1363" s="2" t="s">
        <v>4681</v>
      </c>
      <c r="C1363" s="2" t="s">
        <v>4671</v>
      </c>
      <c r="D1363" s="2" t="s">
        <v>4672</v>
      </c>
      <c r="E1363" s="2" t="s">
        <v>4682</v>
      </c>
      <c r="F1363" s="2" t="s">
        <v>4683</v>
      </c>
      <c r="G1363" s="2" t="str">
        <f>HYPERLINK("https://talan.bank.gov.ua/get-user-certificate/RV8DCqD1GIOqD7RkxStP","Завантажити сертифікат")</f>
        <v>Завантажити сертифікат</v>
      </c>
    </row>
    <row r="1364" spans="1:7" ht="28.8" x14ac:dyDescent="0.3">
      <c r="A1364" s="2">
        <v>1363</v>
      </c>
      <c r="B1364" s="2" t="s">
        <v>4684</v>
      </c>
      <c r="C1364" s="2" t="s">
        <v>4685</v>
      </c>
      <c r="D1364" s="2" t="s">
        <v>4686</v>
      </c>
      <c r="E1364" s="2" t="s">
        <v>4687</v>
      </c>
      <c r="F1364" s="2" t="s">
        <v>4688</v>
      </c>
      <c r="G1364" s="2" t="str">
        <f>HYPERLINK("https://talan.bank.gov.ua/get-user-certificate/RV8DCci5qGpVjOmQj1vq","Завантажити сертифікат")</f>
        <v>Завантажити сертифікат</v>
      </c>
    </row>
    <row r="1365" spans="1:7" ht="28.8" x14ac:dyDescent="0.3">
      <c r="A1365" s="2">
        <v>1364</v>
      </c>
      <c r="B1365" s="2" t="s">
        <v>4689</v>
      </c>
      <c r="C1365" s="2" t="s">
        <v>4690</v>
      </c>
      <c r="D1365" s="2" t="s">
        <v>4686</v>
      </c>
      <c r="E1365" s="2" t="s">
        <v>4691</v>
      </c>
      <c r="F1365" s="2" t="s">
        <v>4692</v>
      </c>
      <c r="G1365" s="2" t="str">
        <f>HYPERLINK("https://talan.bank.gov.ua/get-user-certificate/RV8DC6lvZyPMyptJ-rrJ","Завантажити сертифікат")</f>
        <v>Завантажити сертифікат</v>
      </c>
    </row>
    <row r="1366" spans="1:7" ht="28.8" x14ac:dyDescent="0.3">
      <c r="A1366" s="2">
        <v>1365</v>
      </c>
      <c r="B1366" s="2" t="s">
        <v>4693</v>
      </c>
      <c r="C1366" s="2" t="s">
        <v>4685</v>
      </c>
      <c r="D1366" s="2" t="s">
        <v>4686</v>
      </c>
      <c r="E1366" s="2" t="s">
        <v>4694</v>
      </c>
      <c r="F1366" s="2" t="s">
        <v>4695</v>
      </c>
      <c r="G1366" s="2" t="str">
        <f>HYPERLINK("https://talan.bank.gov.ua/get-user-certificate/RV8DCNRIe0BRD3B7xzMN","Завантажити сертифікат")</f>
        <v>Завантажити сертифікат</v>
      </c>
    </row>
    <row r="1367" spans="1:7" ht="28.8" x14ac:dyDescent="0.3">
      <c r="A1367" s="2">
        <v>1366</v>
      </c>
      <c r="B1367" s="2" t="s">
        <v>4696</v>
      </c>
      <c r="C1367" s="2" t="s">
        <v>4690</v>
      </c>
      <c r="D1367" s="2" t="s">
        <v>4686</v>
      </c>
      <c r="E1367" s="2" t="s">
        <v>4697</v>
      </c>
      <c r="F1367" s="2" t="s">
        <v>4698</v>
      </c>
      <c r="G1367" s="2" t="str">
        <f>HYPERLINK("https://talan.bank.gov.ua/get-user-certificate/RV8DCdjaKDDeoM8aDqPh","Завантажити сертифікат")</f>
        <v>Завантажити сертифікат</v>
      </c>
    </row>
    <row r="1368" spans="1:7" ht="28.8" x14ac:dyDescent="0.3">
      <c r="A1368" s="2">
        <v>1367</v>
      </c>
      <c r="B1368" s="2" t="s">
        <v>4699</v>
      </c>
      <c r="C1368" s="2" t="s">
        <v>4685</v>
      </c>
      <c r="D1368" s="2" t="s">
        <v>4686</v>
      </c>
      <c r="E1368" s="2" t="s">
        <v>4700</v>
      </c>
      <c r="F1368" s="2" t="s">
        <v>4701</v>
      </c>
      <c r="G1368" s="2" t="str">
        <f>HYPERLINK("https://talan.bank.gov.ua/get-user-certificate/RV8DCbOdTSH14VZmh4GQ","Завантажити сертифікат")</f>
        <v>Завантажити сертифікат</v>
      </c>
    </row>
    <row r="1369" spans="1:7" ht="28.8" x14ac:dyDescent="0.3">
      <c r="A1369" s="2">
        <v>1368</v>
      </c>
      <c r="B1369" s="2" t="s">
        <v>4702</v>
      </c>
      <c r="C1369" s="2" t="s">
        <v>4690</v>
      </c>
      <c r="D1369" s="2" t="s">
        <v>4686</v>
      </c>
      <c r="E1369" s="2" t="s">
        <v>4703</v>
      </c>
      <c r="F1369" s="2" t="s">
        <v>4704</v>
      </c>
      <c r="G1369" s="2" t="str">
        <f>HYPERLINK("https://talan.bank.gov.ua/get-user-certificate/RV8DCsD8-7TdFv7bY3Br","Завантажити сертифікат")</f>
        <v>Завантажити сертифікат</v>
      </c>
    </row>
    <row r="1370" spans="1:7" ht="28.8" x14ac:dyDescent="0.3">
      <c r="A1370" s="2">
        <v>1369</v>
      </c>
      <c r="B1370" s="2" t="s">
        <v>4705</v>
      </c>
      <c r="C1370" s="2" t="s">
        <v>4690</v>
      </c>
      <c r="D1370" s="2" t="s">
        <v>4686</v>
      </c>
      <c r="E1370" s="2" t="s">
        <v>4706</v>
      </c>
      <c r="F1370" s="2" t="s">
        <v>4707</v>
      </c>
      <c r="G1370" s="2" t="str">
        <f>HYPERLINK("https://talan.bank.gov.ua/get-user-certificate/RV8DCAPeHBsFrOcJ0We2","Завантажити сертифікат")</f>
        <v>Завантажити сертифікат</v>
      </c>
    </row>
    <row r="1371" spans="1:7" ht="28.8" x14ac:dyDescent="0.3">
      <c r="A1371" s="2">
        <v>1370</v>
      </c>
      <c r="B1371" s="2" t="s">
        <v>4708</v>
      </c>
      <c r="C1371" s="2" t="s">
        <v>4690</v>
      </c>
      <c r="D1371" s="2" t="s">
        <v>4686</v>
      </c>
      <c r="E1371" s="2" t="s">
        <v>4709</v>
      </c>
      <c r="F1371" s="2" t="s">
        <v>4710</v>
      </c>
      <c r="G1371" s="2" t="str">
        <f>HYPERLINK("https://talan.bank.gov.ua/get-user-certificate/RV8DCV2dFdIW4QR_ZqWj","Завантажити сертифікат")</f>
        <v>Завантажити сертифікат</v>
      </c>
    </row>
    <row r="1372" spans="1:7" ht="28.8" x14ac:dyDescent="0.3">
      <c r="A1372" s="2">
        <v>1371</v>
      </c>
      <c r="B1372" s="2" t="s">
        <v>4711</v>
      </c>
      <c r="C1372" s="2" t="s">
        <v>4690</v>
      </c>
      <c r="D1372" s="2" t="s">
        <v>4686</v>
      </c>
      <c r="E1372" s="2" t="s">
        <v>4712</v>
      </c>
      <c r="F1372" s="2" t="s">
        <v>4713</v>
      </c>
      <c r="G1372" s="2" t="str">
        <f>HYPERLINK("https://talan.bank.gov.ua/get-user-certificate/RV8DCilN73qkfIys8y-W","Завантажити сертифікат")</f>
        <v>Завантажити сертифікат</v>
      </c>
    </row>
    <row r="1373" spans="1:7" ht="28.8" x14ac:dyDescent="0.3">
      <c r="A1373" s="2">
        <v>1372</v>
      </c>
      <c r="B1373" s="2" t="s">
        <v>4714</v>
      </c>
      <c r="C1373" s="2" t="s">
        <v>4715</v>
      </c>
      <c r="D1373" s="2" t="s">
        <v>4716</v>
      </c>
      <c r="E1373" s="2" t="s">
        <v>4717</v>
      </c>
      <c r="F1373" s="2" t="s">
        <v>4718</v>
      </c>
      <c r="G1373" s="2" t="str">
        <f>HYPERLINK("https://talan.bank.gov.ua/get-user-certificate/RV8DCScevFMzq0hXOuZv","Завантажити сертифікат")</f>
        <v>Завантажити сертифікат</v>
      </c>
    </row>
    <row r="1374" spans="1:7" ht="28.8" x14ac:dyDescent="0.3">
      <c r="A1374" s="2">
        <v>1373</v>
      </c>
      <c r="B1374" s="2" t="s">
        <v>4719</v>
      </c>
      <c r="C1374" s="2" t="s">
        <v>4715</v>
      </c>
      <c r="D1374" s="2" t="s">
        <v>4716</v>
      </c>
      <c r="E1374" s="2" t="s">
        <v>4720</v>
      </c>
      <c r="F1374" s="2" t="s">
        <v>4721</v>
      </c>
      <c r="G1374" s="2" t="str">
        <f>HYPERLINK("https://talan.bank.gov.ua/get-user-certificate/RV8DC3V24wAT_D1Dy405","Завантажити сертифікат")</f>
        <v>Завантажити сертифікат</v>
      </c>
    </row>
    <row r="1375" spans="1:7" ht="28.8" x14ac:dyDescent="0.3">
      <c r="A1375" s="2">
        <v>1374</v>
      </c>
      <c r="B1375" s="2" t="s">
        <v>4722</v>
      </c>
      <c r="C1375" s="2" t="s">
        <v>4715</v>
      </c>
      <c r="D1375" s="2" t="s">
        <v>4716</v>
      </c>
      <c r="E1375" s="2" t="s">
        <v>4723</v>
      </c>
      <c r="F1375" s="2" t="s">
        <v>4724</v>
      </c>
      <c r="G1375" s="2" t="str">
        <f>HYPERLINK("https://talan.bank.gov.ua/get-user-certificate/RV8DCpofr3p7mHauHTx1","Завантажити сертифікат")</f>
        <v>Завантажити сертифікат</v>
      </c>
    </row>
    <row r="1376" spans="1:7" ht="28.8" x14ac:dyDescent="0.3">
      <c r="A1376" s="2">
        <v>1375</v>
      </c>
      <c r="B1376" s="2" t="s">
        <v>4725</v>
      </c>
      <c r="C1376" s="2" t="s">
        <v>4715</v>
      </c>
      <c r="D1376" s="2" t="s">
        <v>4716</v>
      </c>
      <c r="E1376" s="2" t="s">
        <v>4726</v>
      </c>
      <c r="F1376" s="2" t="s">
        <v>4727</v>
      </c>
      <c r="G1376" s="2" t="str">
        <f>HYPERLINK("https://talan.bank.gov.ua/get-user-certificate/RV8DCQqlmVJvy4x2H9lC","Завантажити сертифікат")</f>
        <v>Завантажити сертифікат</v>
      </c>
    </row>
    <row r="1377" spans="1:7" ht="28.8" x14ac:dyDescent="0.3">
      <c r="A1377" s="2">
        <v>1376</v>
      </c>
      <c r="B1377" s="2" t="s">
        <v>4728</v>
      </c>
      <c r="C1377" s="2" t="s">
        <v>4715</v>
      </c>
      <c r="D1377" s="2" t="s">
        <v>4716</v>
      </c>
      <c r="E1377" s="2" t="s">
        <v>4729</v>
      </c>
      <c r="F1377" s="2" t="s">
        <v>4730</v>
      </c>
      <c r="G1377" s="2" t="str">
        <f>HYPERLINK("https://talan.bank.gov.ua/get-user-certificate/RV8DCJ6UwvWrfv5Feztf","Завантажити сертифікат")</f>
        <v>Завантажити сертифікат</v>
      </c>
    </row>
    <row r="1378" spans="1:7" ht="28.8" x14ac:dyDescent="0.3">
      <c r="A1378" s="2">
        <v>1377</v>
      </c>
      <c r="B1378" s="2" t="s">
        <v>4731</v>
      </c>
      <c r="C1378" s="2" t="s">
        <v>4732</v>
      </c>
      <c r="D1378" s="2" t="s">
        <v>4716</v>
      </c>
      <c r="E1378" s="2" t="s">
        <v>4733</v>
      </c>
      <c r="F1378" s="2" t="s">
        <v>4734</v>
      </c>
      <c r="G1378" s="2" t="str">
        <f>HYPERLINK("https://talan.bank.gov.ua/get-user-certificate/RV8DCC6SBqWMYN5ii7K0","Завантажити сертифікат")</f>
        <v>Завантажити сертифікат</v>
      </c>
    </row>
    <row r="1379" spans="1:7" ht="28.8" x14ac:dyDescent="0.3">
      <c r="A1379" s="2">
        <v>1378</v>
      </c>
      <c r="B1379" s="2" t="s">
        <v>4735</v>
      </c>
      <c r="C1379" s="2" t="s">
        <v>4732</v>
      </c>
      <c r="D1379" s="2" t="s">
        <v>4716</v>
      </c>
      <c r="E1379" s="2" t="s">
        <v>4736</v>
      </c>
      <c r="F1379" s="2" t="s">
        <v>4737</v>
      </c>
      <c r="G1379" s="2" t="str">
        <f>HYPERLINK("https://talan.bank.gov.ua/get-user-certificate/RV8DCcKSAk0pPWCIcyli","Завантажити сертифікат")</f>
        <v>Завантажити сертифікат</v>
      </c>
    </row>
    <row r="1380" spans="1:7" ht="28.8" x14ac:dyDescent="0.3">
      <c r="A1380" s="2">
        <v>1379</v>
      </c>
      <c r="B1380" s="2" t="s">
        <v>4738</v>
      </c>
      <c r="C1380" s="2" t="s">
        <v>4739</v>
      </c>
      <c r="D1380" s="2" t="s">
        <v>4740</v>
      </c>
      <c r="E1380" s="2" t="s">
        <v>4741</v>
      </c>
      <c r="F1380" s="2" t="s">
        <v>4742</v>
      </c>
      <c r="G1380" s="2" t="str">
        <f>HYPERLINK("https://talan.bank.gov.ua/get-user-certificate/RV8DCSLQRRMG5AcoE3Sn","Завантажити сертифікат")</f>
        <v>Завантажити сертифікат</v>
      </c>
    </row>
    <row r="1381" spans="1:7" ht="28.8" x14ac:dyDescent="0.3">
      <c r="A1381" s="2">
        <v>1380</v>
      </c>
      <c r="B1381" s="2" t="s">
        <v>4743</v>
      </c>
      <c r="C1381" s="2" t="s">
        <v>4739</v>
      </c>
      <c r="D1381" s="2" t="s">
        <v>4740</v>
      </c>
      <c r="E1381" s="2" t="s">
        <v>4744</v>
      </c>
      <c r="F1381" s="2" t="s">
        <v>4745</v>
      </c>
      <c r="G1381" s="2" t="str">
        <f>HYPERLINK("https://talan.bank.gov.ua/get-user-certificate/RV8DCdIDkMpfaZENwE0v","Завантажити сертифікат")</f>
        <v>Завантажити сертифікат</v>
      </c>
    </row>
    <row r="1382" spans="1:7" ht="43.2" x14ac:dyDescent="0.3">
      <c r="A1382" s="2">
        <v>1381</v>
      </c>
      <c r="B1382" s="2" t="s">
        <v>4746</v>
      </c>
      <c r="C1382" s="2" t="s">
        <v>4747</v>
      </c>
      <c r="D1382" s="2" t="s">
        <v>4748</v>
      </c>
      <c r="E1382" s="2" t="s">
        <v>4749</v>
      </c>
      <c r="F1382" s="2" t="s">
        <v>4750</v>
      </c>
      <c r="G1382" s="2" t="str">
        <f>HYPERLINK("https://talan.bank.gov.ua/get-user-certificate/RV8DCEdapwtu5T4BvveC","Завантажити сертифікат")</f>
        <v>Завантажити сертифікат</v>
      </c>
    </row>
    <row r="1383" spans="1:7" ht="43.2" x14ac:dyDescent="0.3">
      <c r="A1383" s="2">
        <v>1382</v>
      </c>
      <c r="B1383" s="2" t="s">
        <v>4751</v>
      </c>
      <c r="C1383" s="2" t="s">
        <v>4747</v>
      </c>
      <c r="D1383" s="2" t="s">
        <v>4748</v>
      </c>
      <c r="E1383" s="2" t="s">
        <v>4752</v>
      </c>
      <c r="F1383" s="2" t="s">
        <v>4753</v>
      </c>
      <c r="G1383" s="2" t="str">
        <f>HYPERLINK("https://talan.bank.gov.ua/get-user-certificate/RV8DCXfItiZ0YKAMujp_","Завантажити сертифікат")</f>
        <v>Завантажити сертифікат</v>
      </c>
    </row>
    <row r="1384" spans="1:7" ht="43.2" x14ac:dyDescent="0.3">
      <c r="A1384" s="2">
        <v>1383</v>
      </c>
      <c r="B1384" s="2" t="s">
        <v>4754</v>
      </c>
      <c r="C1384" s="2" t="s">
        <v>4747</v>
      </c>
      <c r="D1384" s="2" t="s">
        <v>4748</v>
      </c>
      <c r="E1384" s="2" t="s">
        <v>4755</v>
      </c>
      <c r="F1384" s="2" t="s">
        <v>4756</v>
      </c>
      <c r="G1384" s="2" t="str">
        <f>HYPERLINK("https://talan.bank.gov.ua/get-user-certificate/RV8DCzT_vpxXuSp3GXXL","Завантажити сертифікат")</f>
        <v>Завантажити сертифікат</v>
      </c>
    </row>
    <row r="1385" spans="1:7" ht="43.2" x14ac:dyDescent="0.3">
      <c r="A1385" s="2">
        <v>1384</v>
      </c>
      <c r="B1385" s="2" t="s">
        <v>4757</v>
      </c>
      <c r="C1385" s="2" t="s">
        <v>4747</v>
      </c>
      <c r="D1385" s="2" t="s">
        <v>4748</v>
      </c>
      <c r="E1385" s="2" t="s">
        <v>4758</v>
      </c>
      <c r="F1385" s="2" t="s">
        <v>4759</v>
      </c>
      <c r="G1385" s="2" t="str">
        <f>HYPERLINK("https://talan.bank.gov.ua/get-user-certificate/RV8DChMhU1SNdrfCSFE5","Завантажити сертифікат")</f>
        <v>Завантажити сертифікат</v>
      </c>
    </row>
    <row r="1386" spans="1:7" ht="43.2" x14ac:dyDescent="0.3">
      <c r="A1386" s="2">
        <v>1385</v>
      </c>
      <c r="B1386" s="2" t="s">
        <v>4760</v>
      </c>
      <c r="C1386" s="2" t="s">
        <v>4747</v>
      </c>
      <c r="D1386" s="2" t="s">
        <v>4748</v>
      </c>
      <c r="E1386" s="2" t="s">
        <v>4761</v>
      </c>
      <c r="F1386" s="2" t="s">
        <v>4762</v>
      </c>
      <c r="G1386" s="2" t="str">
        <f>HYPERLINK("https://talan.bank.gov.ua/get-user-certificate/RV8DCsEX1LWagukDFQId","Завантажити сертифікат")</f>
        <v>Завантажити сертифікат</v>
      </c>
    </row>
    <row r="1387" spans="1:7" ht="43.2" x14ac:dyDescent="0.3">
      <c r="A1387" s="2">
        <v>1386</v>
      </c>
      <c r="B1387" s="2" t="s">
        <v>4763</v>
      </c>
      <c r="C1387" s="2" t="s">
        <v>4747</v>
      </c>
      <c r="D1387" s="2" t="s">
        <v>4748</v>
      </c>
      <c r="E1387" s="2" t="s">
        <v>4764</v>
      </c>
      <c r="F1387" s="2" t="s">
        <v>4765</v>
      </c>
      <c r="G1387" s="2" t="str">
        <f>HYPERLINK("https://talan.bank.gov.ua/get-user-certificate/RV8DCRD5gIsTP9tNfhSu","Завантажити сертифікат")</f>
        <v>Завантажити сертифікат</v>
      </c>
    </row>
    <row r="1388" spans="1:7" ht="43.2" x14ac:dyDescent="0.3">
      <c r="A1388" s="2">
        <v>1387</v>
      </c>
      <c r="B1388" s="2" t="s">
        <v>4766</v>
      </c>
      <c r="C1388" s="2" t="s">
        <v>4747</v>
      </c>
      <c r="D1388" s="2" t="s">
        <v>4748</v>
      </c>
      <c r="E1388" s="2" t="s">
        <v>4767</v>
      </c>
      <c r="F1388" s="2" t="s">
        <v>4768</v>
      </c>
      <c r="G1388" s="2" t="str">
        <f>HYPERLINK("https://talan.bank.gov.ua/get-user-certificate/RV8DCnzxcH3qo_zESRKm","Завантажити сертифікат")</f>
        <v>Завантажити сертифікат</v>
      </c>
    </row>
    <row r="1389" spans="1:7" ht="43.2" x14ac:dyDescent="0.3">
      <c r="A1389" s="2">
        <v>1388</v>
      </c>
      <c r="B1389" s="2" t="s">
        <v>4769</v>
      </c>
      <c r="C1389" s="2" t="s">
        <v>4747</v>
      </c>
      <c r="D1389" s="2" t="s">
        <v>4748</v>
      </c>
      <c r="E1389" s="2" t="s">
        <v>4770</v>
      </c>
      <c r="F1389" s="2" t="s">
        <v>4771</v>
      </c>
      <c r="G1389" s="2" t="str">
        <f>HYPERLINK("https://talan.bank.gov.ua/get-user-certificate/RV8DCpG1iRlA7Icw2fxt","Завантажити сертифікат")</f>
        <v>Завантажити сертифікат</v>
      </c>
    </row>
    <row r="1390" spans="1:7" ht="43.2" x14ac:dyDescent="0.3">
      <c r="A1390" s="2">
        <v>1389</v>
      </c>
      <c r="B1390" s="2" t="s">
        <v>4772</v>
      </c>
      <c r="C1390" s="2" t="s">
        <v>4747</v>
      </c>
      <c r="D1390" s="2" t="s">
        <v>4748</v>
      </c>
      <c r="E1390" s="2" t="s">
        <v>4773</v>
      </c>
      <c r="F1390" s="2" t="s">
        <v>4774</v>
      </c>
      <c r="G1390" s="2" t="str">
        <f>HYPERLINK("https://talan.bank.gov.ua/get-user-certificate/RV8DCNfwW_y8t28G1FO5","Завантажити сертифікат")</f>
        <v>Завантажити сертифікат</v>
      </c>
    </row>
    <row r="1391" spans="1:7" ht="43.2" x14ac:dyDescent="0.3">
      <c r="A1391" s="2">
        <v>1390</v>
      </c>
      <c r="B1391" s="2" t="s">
        <v>4775</v>
      </c>
      <c r="C1391" s="2" t="s">
        <v>4747</v>
      </c>
      <c r="D1391" s="2" t="s">
        <v>4748</v>
      </c>
      <c r="E1391" s="2" t="s">
        <v>4776</v>
      </c>
      <c r="F1391" s="2" t="s">
        <v>4777</v>
      </c>
      <c r="G1391" s="2" t="str">
        <f>HYPERLINK("https://talan.bank.gov.ua/get-user-certificate/RV8DCU8_HueWRyr0wucY","Завантажити сертифікат")</f>
        <v>Завантажити сертифікат</v>
      </c>
    </row>
    <row r="1392" spans="1:7" ht="43.2" x14ac:dyDescent="0.3">
      <c r="A1392" s="2">
        <v>1391</v>
      </c>
      <c r="B1392" s="2" t="s">
        <v>4778</v>
      </c>
      <c r="C1392" s="2" t="s">
        <v>4747</v>
      </c>
      <c r="D1392" s="2" t="s">
        <v>4748</v>
      </c>
      <c r="E1392" s="2" t="s">
        <v>4779</v>
      </c>
      <c r="F1392" s="2" t="s">
        <v>4780</v>
      </c>
      <c r="G1392" s="2" t="str">
        <f>HYPERLINK("https://talan.bank.gov.ua/get-user-certificate/RV8DCy72U09m97qw-mkc","Завантажити сертифікат")</f>
        <v>Завантажити сертифікат</v>
      </c>
    </row>
    <row r="1393" spans="1:7" ht="43.2" x14ac:dyDescent="0.3">
      <c r="A1393" s="2">
        <v>1392</v>
      </c>
      <c r="B1393" s="2" t="s">
        <v>4781</v>
      </c>
      <c r="C1393" s="2" t="s">
        <v>4747</v>
      </c>
      <c r="D1393" s="2" t="s">
        <v>4748</v>
      </c>
      <c r="E1393" s="2" t="s">
        <v>4782</v>
      </c>
      <c r="F1393" s="2" t="s">
        <v>4783</v>
      </c>
      <c r="G1393" s="2" t="str">
        <f>HYPERLINK("https://talan.bank.gov.ua/get-user-certificate/RV8DCb6nhZRfUyuZzO-S","Завантажити сертифікат")</f>
        <v>Завантажити сертифікат</v>
      </c>
    </row>
    <row r="1394" spans="1:7" ht="43.2" x14ac:dyDescent="0.3">
      <c r="A1394" s="2">
        <v>1393</v>
      </c>
      <c r="B1394" s="2" t="s">
        <v>4784</v>
      </c>
      <c r="C1394" s="2" t="s">
        <v>4747</v>
      </c>
      <c r="D1394" s="2" t="s">
        <v>4748</v>
      </c>
      <c r="E1394" s="2" t="s">
        <v>4785</v>
      </c>
      <c r="F1394" s="2" t="s">
        <v>4786</v>
      </c>
      <c r="G1394" s="2" t="str">
        <f>HYPERLINK("https://talan.bank.gov.ua/get-user-certificate/RV8DC9QPorlOq5jtnc05","Завантажити сертифікат")</f>
        <v>Завантажити сертифікат</v>
      </c>
    </row>
    <row r="1395" spans="1:7" ht="43.2" x14ac:dyDescent="0.3">
      <c r="A1395" s="2">
        <v>1394</v>
      </c>
      <c r="B1395" s="2" t="s">
        <v>4787</v>
      </c>
      <c r="C1395" s="2" t="s">
        <v>4747</v>
      </c>
      <c r="D1395" s="2" t="s">
        <v>4748</v>
      </c>
      <c r="E1395" s="2" t="s">
        <v>4788</v>
      </c>
      <c r="F1395" s="2" t="s">
        <v>4789</v>
      </c>
      <c r="G1395" s="2" t="str">
        <f>HYPERLINK("https://talan.bank.gov.ua/get-user-certificate/RV8DCm4F_HU1glfzyHfn","Завантажити сертифікат")</f>
        <v>Завантажити сертифікат</v>
      </c>
    </row>
    <row r="1396" spans="1:7" ht="43.2" x14ac:dyDescent="0.3">
      <c r="A1396" s="2">
        <v>1395</v>
      </c>
      <c r="B1396" s="2" t="s">
        <v>4790</v>
      </c>
      <c r="C1396" s="2" t="s">
        <v>4791</v>
      </c>
      <c r="D1396" s="2" t="s">
        <v>4792</v>
      </c>
      <c r="E1396" s="2" t="s">
        <v>4793</v>
      </c>
      <c r="F1396" s="2" t="s">
        <v>4794</v>
      </c>
      <c r="G1396" s="2" t="str">
        <f>HYPERLINK("https://talan.bank.gov.ua/get-user-certificate/RV8DCxrX9KgQ8aTFzg_K","Завантажити сертифікат")</f>
        <v>Завантажити сертифікат</v>
      </c>
    </row>
    <row r="1397" spans="1:7" ht="43.2" x14ac:dyDescent="0.3">
      <c r="A1397" s="2">
        <v>1396</v>
      </c>
      <c r="B1397" s="2" t="s">
        <v>4795</v>
      </c>
      <c r="C1397" s="2" t="s">
        <v>4796</v>
      </c>
      <c r="D1397" s="2" t="s">
        <v>4797</v>
      </c>
      <c r="E1397" s="2" t="s">
        <v>4798</v>
      </c>
      <c r="F1397" s="2" t="s">
        <v>4799</v>
      </c>
      <c r="G1397" s="2" t="str">
        <f>HYPERLINK("https://talan.bank.gov.ua/get-user-certificate/RV8DCdBbQSDpijCUyflC","Завантажити сертифікат")</f>
        <v>Завантажити сертифікат</v>
      </c>
    </row>
    <row r="1398" spans="1:7" ht="43.2" x14ac:dyDescent="0.3">
      <c r="A1398" s="2">
        <v>1397</v>
      </c>
      <c r="B1398" s="2" t="s">
        <v>4800</v>
      </c>
      <c r="C1398" s="2" t="s">
        <v>4796</v>
      </c>
      <c r="D1398" s="2" t="s">
        <v>4797</v>
      </c>
      <c r="E1398" s="2" t="s">
        <v>4801</v>
      </c>
      <c r="F1398" s="2" t="s">
        <v>4802</v>
      </c>
      <c r="G1398" s="2" t="str">
        <f>HYPERLINK("https://talan.bank.gov.ua/get-user-certificate/RV8DCGu1B5YjEFOwoaN-","Завантажити сертифікат")</f>
        <v>Завантажити сертифікат</v>
      </c>
    </row>
    <row r="1399" spans="1:7" ht="43.2" x14ac:dyDescent="0.3">
      <c r="A1399" s="2">
        <v>1398</v>
      </c>
      <c r="B1399" s="2" t="s">
        <v>4803</v>
      </c>
      <c r="C1399" s="2" t="s">
        <v>4796</v>
      </c>
      <c r="D1399" s="2" t="s">
        <v>4797</v>
      </c>
      <c r="E1399" s="2" t="s">
        <v>4804</v>
      </c>
      <c r="F1399" s="2" t="s">
        <v>4805</v>
      </c>
      <c r="G1399" s="2" t="str">
        <f>HYPERLINK("https://talan.bank.gov.ua/get-user-certificate/RV8DCzZ5cKFOMtslboq0","Завантажити сертифікат")</f>
        <v>Завантажити сертифікат</v>
      </c>
    </row>
    <row r="1400" spans="1:7" ht="43.2" x14ac:dyDescent="0.3">
      <c r="A1400" s="2">
        <v>1399</v>
      </c>
      <c r="B1400" s="2" t="s">
        <v>4806</v>
      </c>
      <c r="C1400" s="2" t="s">
        <v>4796</v>
      </c>
      <c r="D1400" s="2" t="s">
        <v>4797</v>
      </c>
      <c r="E1400" s="2" t="s">
        <v>4807</v>
      </c>
      <c r="F1400" s="2" t="s">
        <v>4808</v>
      </c>
      <c r="G1400" s="2" t="str">
        <f>HYPERLINK("https://talan.bank.gov.ua/get-user-certificate/RV8DCxuMIoQqIUMVWcz_","Завантажити сертифікат")</f>
        <v>Завантажити сертифікат</v>
      </c>
    </row>
    <row r="1401" spans="1:7" ht="43.2" x14ac:dyDescent="0.3">
      <c r="A1401" s="2">
        <v>1400</v>
      </c>
      <c r="B1401" s="2" t="s">
        <v>4809</v>
      </c>
      <c r="C1401" s="2" t="s">
        <v>4796</v>
      </c>
      <c r="D1401" s="2" t="s">
        <v>4797</v>
      </c>
      <c r="E1401" s="2" t="s">
        <v>4810</v>
      </c>
      <c r="F1401" s="2" t="s">
        <v>4811</v>
      </c>
      <c r="G1401" s="2" t="str">
        <f>HYPERLINK("https://talan.bank.gov.ua/get-user-certificate/RV8DC5IBt9UiN2Rf6pWA","Завантажити сертифікат")</f>
        <v>Завантажити сертифікат</v>
      </c>
    </row>
    <row r="1402" spans="1:7" ht="43.2" x14ac:dyDescent="0.3">
      <c r="A1402" s="2">
        <v>1401</v>
      </c>
      <c r="B1402" s="2" t="s">
        <v>4812</v>
      </c>
      <c r="C1402" s="2" t="s">
        <v>4796</v>
      </c>
      <c r="D1402" s="2" t="s">
        <v>4797</v>
      </c>
      <c r="E1402" s="2" t="s">
        <v>4813</v>
      </c>
      <c r="F1402" s="2" t="s">
        <v>4814</v>
      </c>
      <c r="G1402" s="2" t="str">
        <f>HYPERLINK("https://talan.bank.gov.ua/get-user-certificate/RV8DCPu3GeuNUAy7wemS","Завантажити сертифікат")</f>
        <v>Завантажити сертифікат</v>
      </c>
    </row>
    <row r="1403" spans="1:7" ht="43.2" x14ac:dyDescent="0.3">
      <c r="A1403" s="2">
        <v>1402</v>
      </c>
      <c r="B1403" s="2" t="s">
        <v>4815</v>
      </c>
      <c r="C1403" s="2" t="s">
        <v>4796</v>
      </c>
      <c r="D1403" s="2" t="s">
        <v>4797</v>
      </c>
      <c r="E1403" s="2" t="s">
        <v>4816</v>
      </c>
      <c r="F1403" s="2" t="s">
        <v>4817</v>
      </c>
      <c r="G1403" s="2" t="str">
        <f>HYPERLINK("https://talan.bank.gov.ua/get-user-certificate/RV8DC-WK8nkap7xcTkjF","Завантажити сертифікат")</f>
        <v>Завантажити сертифікат</v>
      </c>
    </row>
    <row r="1404" spans="1:7" ht="43.2" x14ac:dyDescent="0.3">
      <c r="A1404" s="2">
        <v>1403</v>
      </c>
      <c r="B1404" s="2" t="s">
        <v>4818</v>
      </c>
      <c r="C1404" s="2" t="s">
        <v>4796</v>
      </c>
      <c r="D1404" s="2" t="s">
        <v>4797</v>
      </c>
      <c r="E1404" s="2" t="s">
        <v>4819</v>
      </c>
      <c r="F1404" s="2" t="s">
        <v>4820</v>
      </c>
      <c r="G1404" s="2" t="str">
        <f>HYPERLINK("https://talan.bank.gov.ua/get-user-certificate/RV8DCZXTWm9hcInXguRh","Завантажити сертифікат")</f>
        <v>Завантажити сертифікат</v>
      </c>
    </row>
    <row r="1405" spans="1:7" ht="43.2" x14ac:dyDescent="0.3">
      <c r="A1405" s="2">
        <v>1404</v>
      </c>
      <c r="B1405" s="2" t="s">
        <v>4821</v>
      </c>
      <c r="C1405" s="2" t="s">
        <v>4822</v>
      </c>
      <c r="D1405" s="2" t="s">
        <v>4823</v>
      </c>
      <c r="E1405" s="2" t="s">
        <v>4824</v>
      </c>
      <c r="F1405" s="2" t="s">
        <v>4825</v>
      </c>
      <c r="G1405" s="2" t="str">
        <f>HYPERLINK("https://talan.bank.gov.ua/get-user-certificate/RV8DC1WnTBbOju1eCpCU","Завантажити сертифікат")</f>
        <v>Завантажити сертифікат</v>
      </c>
    </row>
    <row r="1406" spans="1:7" x14ac:dyDescent="0.3">
      <c r="A1406" s="2">
        <v>1405</v>
      </c>
      <c r="B1406" s="2" t="s">
        <v>4826</v>
      </c>
      <c r="C1406" s="2" t="s">
        <v>4827</v>
      </c>
      <c r="D1406" s="2" t="s">
        <v>4828</v>
      </c>
      <c r="E1406" s="2" t="s">
        <v>4829</v>
      </c>
      <c r="F1406" s="2" t="s">
        <v>4830</v>
      </c>
      <c r="G1406" s="2" t="str">
        <f>HYPERLINK("https://talan.bank.gov.ua/get-user-certificate/RV8DCOdYyNqpiKksiocn","Завантажити сертифікат")</f>
        <v>Завантажити сертифікат</v>
      </c>
    </row>
    <row r="1407" spans="1:7" x14ac:dyDescent="0.3">
      <c r="A1407" s="2">
        <v>1406</v>
      </c>
      <c r="B1407" s="2" t="s">
        <v>4831</v>
      </c>
      <c r="C1407" s="2" t="s">
        <v>4827</v>
      </c>
      <c r="D1407" s="2" t="s">
        <v>4828</v>
      </c>
      <c r="E1407" s="2" t="s">
        <v>4832</v>
      </c>
      <c r="F1407" s="2" t="s">
        <v>4833</v>
      </c>
      <c r="G1407" s="2" t="str">
        <f>HYPERLINK("https://talan.bank.gov.ua/get-user-certificate/RV8DCRazQZGCgdn3FkvO","Завантажити сертифікат")</f>
        <v>Завантажити сертифікат</v>
      </c>
    </row>
    <row r="1408" spans="1:7" x14ac:dyDescent="0.3">
      <c r="A1408" s="2">
        <v>1407</v>
      </c>
      <c r="B1408" s="2" t="s">
        <v>4834</v>
      </c>
      <c r="C1408" s="2" t="s">
        <v>4827</v>
      </c>
      <c r="D1408" s="2" t="s">
        <v>4828</v>
      </c>
      <c r="E1408" s="2" t="s">
        <v>4835</v>
      </c>
      <c r="F1408" s="2" t="s">
        <v>4836</v>
      </c>
      <c r="G1408" s="2" t="str">
        <f>HYPERLINK("https://talan.bank.gov.ua/get-user-certificate/RV8DCZABu1Bgkpva0aaG","Завантажити сертифікат")</f>
        <v>Завантажити сертифікат</v>
      </c>
    </row>
    <row r="1409" spans="1:7" x14ac:dyDescent="0.3">
      <c r="A1409" s="2">
        <v>1408</v>
      </c>
      <c r="B1409" s="2" t="s">
        <v>4837</v>
      </c>
      <c r="C1409" s="2" t="s">
        <v>4827</v>
      </c>
      <c r="D1409" s="2" t="s">
        <v>4828</v>
      </c>
      <c r="E1409" s="2" t="s">
        <v>4838</v>
      </c>
      <c r="F1409" s="2" t="s">
        <v>4839</v>
      </c>
      <c r="G1409" s="2" t="str">
        <f>HYPERLINK("https://talan.bank.gov.ua/get-user-certificate/RV8DCtWB2j5tSP1xgtNE","Завантажити сертифікат")</f>
        <v>Завантажити сертифікат</v>
      </c>
    </row>
    <row r="1410" spans="1:7" x14ac:dyDescent="0.3">
      <c r="A1410" s="2">
        <v>1409</v>
      </c>
      <c r="B1410" s="2" t="s">
        <v>4840</v>
      </c>
      <c r="C1410" s="2" t="s">
        <v>4827</v>
      </c>
      <c r="D1410" s="2" t="s">
        <v>4828</v>
      </c>
      <c r="E1410" s="2" t="s">
        <v>4841</v>
      </c>
      <c r="F1410" s="2" t="s">
        <v>4842</v>
      </c>
      <c r="G1410" s="2" t="str">
        <f>HYPERLINK("https://talan.bank.gov.ua/get-user-certificate/RV8DCxe6ee4H9_9J6MVS","Завантажити сертифікат")</f>
        <v>Завантажити сертифікат</v>
      </c>
    </row>
    <row r="1411" spans="1:7" x14ac:dyDescent="0.3">
      <c r="A1411" s="2">
        <v>1410</v>
      </c>
      <c r="B1411" s="2" t="s">
        <v>4843</v>
      </c>
      <c r="C1411" s="2" t="s">
        <v>4827</v>
      </c>
      <c r="D1411" s="2" t="s">
        <v>4828</v>
      </c>
      <c r="E1411" s="2" t="s">
        <v>4844</v>
      </c>
      <c r="F1411" s="2" t="s">
        <v>4845</v>
      </c>
      <c r="G1411" s="2" t="str">
        <f>HYPERLINK("https://talan.bank.gov.ua/get-user-certificate/RV8DC96foTrJ6YQmeoT1","Завантажити сертифікат")</f>
        <v>Завантажити сертифікат</v>
      </c>
    </row>
    <row r="1412" spans="1:7" x14ac:dyDescent="0.3">
      <c r="A1412" s="2">
        <v>1411</v>
      </c>
      <c r="B1412" s="2" t="s">
        <v>4846</v>
      </c>
      <c r="C1412" s="2" t="s">
        <v>4827</v>
      </c>
      <c r="D1412" s="2" t="s">
        <v>4828</v>
      </c>
      <c r="E1412" s="2" t="s">
        <v>4847</v>
      </c>
      <c r="F1412" s="2" t="s">
        <v>4848</v>
      </c>
      <c r="G1412" s="2" t="str">
        <f>HYPERLINK("https://talan.bank.gov.ua/get-user-certificate/RV8DCo4KX4bCg-OXR_ff","Завантажити сертифікат")</f>
        <v>Завантажити сертифікат</v>
      </c>
    </row>
    <row r="1413" spans="1:7" x14ac:dyDescent="0.3">
      <c r="A1413" s="2">
        <v>1412</v>
      </c>
      <c r="B1413" s="2" t="s">
        <v>4849</v>
      </c>
      <c r="C1413" s="2" t="s">
        <v>4850</v>
      </c>
      <c r="D1413" s="2" t="s">
        <v>4851</v>
      </c>
      <c r="E1413" s="2" t="s">
        <v>4852</v>
      </c>
      <c r="F1413" s="2" t="s">
        <v>4853</v>
      </c>
      <c r="G1413" s="2" t="str">
        <f>HYPERLINK("https://talan.bank.gov.ua/get-user-certificate/RV8DCBCQyUT6DSAFWLQS","Завантажити сертифікат")</f>
        <v>Завантажити сертифікат</v>
      </c>
    </row>
    <row r="1414" spans="1:7" ht="28.8" x14ac:dyDescent="0.3">
      <c r="A1414" s="2">
        <v>1413</v>
      </c>
      <c r="B1414" s="2" t="s">
        <v>4854</v>
      </c>
      <c r="C1414" s="2" t="s">
        <v>4850</v>
      </c>
      <c r="D1414" s="2" t="s">
        <v>4851</v>
      </c>
      <c r="E1414" s="2" t="s">
        <v>4855</v>
      </c>
      <c r="F1414" s="2" t="s">
        <v>4856</v>
      </c>
      <c r="G1414" s="2" t="str">
        <f>HYPERLINK("https://talan.bank.gov.ua/get-user-certificate/RV8DCGF98cONeG9wnCRF","Завантажити сертифікат")</f>
        <v>Завантажити сертифікат</v>
      </c>
    </row>
    <row r="1415" spans="1:7" x14ac:dyDescent="0.3">
      <c r="A1415" s="2">
        <v>1414</v>
      </c>
      <c r="B1415" s="2" t="s">
        <v>4857</v>
      </c>
      <c r="C1415" s="2" t="s">
        <v>4850</v>
      </c>
      <c r="D1415" s="2" t="s">
        <v>4851</v>
      </c>
      <c r="E1415" s="2" t="s">
        <v>4858</v>
      </c>
      <c r="F1415" s="2" t="s">
        <v>4859</v>
      </c>
      <c r="G1415" s="2" t="str">
        <f>HYPERLINK("https://talan.bank.gov.ua/get-user-certificate/RV8DCcHRHpKNtW6E8SQK","Завантажити сертифікат")</f>
        <v>Завантажити сертифікат</v>
      </c>
    </row>
    <row r="1416" spans="1:7" ht="28.8" x14ac:dyDescent="0.3">
      <c r="A1416" s="2">
        <v>1415</v>
      </c>
      <c r="B1416" s="2" t="s">
        <v>4860</v>
      </c>
      <c r="C1416" s="2" t="s">
        <v>4850</v>
      </c>
      <c r="D1416" s="2" t="s">
        <v>4851</v>
      </c>
      <c r="E1416" s="2" t="s">
        <v>4861</v>
      </c>
      <c r="F1416" s="2" t="s">
        <v>4862</v>
      </c>
      <c r="G1416" s="2" t="str">
        <f>HYPERLINK("https://talan.bank.gov.ua/get-user-certificate/RV8DClwR6DvLqlec92jz","Завантажити сертифікат")</f>
        <v>Завантажити сертифікат</v>
      </c>
    </row>
    <row r="1417" spans="1:7" x14ac:dyDescent="0.3">
      <c r="A1417" s="2">
        <v>1416</v>
      </c>
      <c r="B1417" s="2" t="s">
        <v>4863</v>
      </c>
      <c r="C1417" s="2" t="s">
        <v>4850</v>
      </c>
      <c r="D1417" s="2" t="s">
        <v>4851</v>
      </c>
      <c r="E1417" s="2" t="s">
        <v>4864</v>
      </c>
      <c r="F1417" s="2" t="s">
        <v>4865</v>
      </c>
      <c r="G1417" s="2" t="str">
        <f>HYPERLINK("https://talan.bank.gov.ua/get-user-certificate/RV8DCkLcGfmfNEJl31y5","Завантажити сертифікат")</f>
        <v>Завантажити сертифікат</v>
      </c>
    </row>
    <row r="1418" spans="1:7" ht="28.8" x14ac:dyDescent="0.3">
      <c r="A1418" s="2">
        <v>1417</v>
      </c>
      <c r="B1418" s="2" t="s">
        <v>4866</v>
      </c>
      <c r="C1418" s="2" t="s">
        <v>4850</v>
      </c>
      <c r="D1418" s="2" t="s">
        <v>4851</v>
      </c>
      <c r="E1418" s="2" t="s">
        <v>4867</v>
      </c>
      <c r="F1418" s="2" t="s">
        <v>4868</v>
      </c>
      <c r="G1418" s="2" t="str">
        <f>HYPERLINK("https://talan.bank.gov.ua/get-user-certificate/RV8DCyeh7rwGeRgrlbeF","Завантажити сертифікат")</f>
        <v>Завантажити сертифікат</v>
      </c>
    </row>
    <row r="1419" spans="1:7" x14ac:dyDescent="0.3">
      <c r="A1419" s="2">
        <v>1418</v>
      </c>
      <c r="B1419" s="2" t="s">
        <v>4869</v>
      </c>
      <c r="C1419" s="2" t="s">
        <v>4850</v>
      </c>
      <c r="D1419" s="2" t="s">
        <v>4851</v>
      </c>
      <c r="E1419" s="2" t="s">
        <v>4870</v>
      </c>
      <c r="F1419" s="2" t="s">
        <v>4871</v>
      </c>
      <c r="G1419" s="2" t="str">
        <f>HYPERLINK("https://talan.bank.gov.ua/get-user-certificate/RV8DCuFFhYV5eyfKZbPE","Завантажити сертифікат")</f>
        <v>Завантажити сертифікат</v>
      </c>
    </row>
    <row r="1420" spans="1:7" x14ac:dyDescent="0.3">
      <c r="A1420" s="2">
        <v>1419</v>
      </c>
      <c r="B1420" s="2" t="s">
        <v>4872</v>
      </c>
      <c r="C1420" s="2" t="s">
        <v>4850</v>
      </c>
      <c r="D1420" s="2" t="s">
        <v>4851</v>
      </c>
      <c r="E1420" s="2" t="s">
        <v>4873</v>
      </c>
      <c r="F1420" s="2" t="s">
        <v>4874</v>
      </c>
      <c r="G1420" s="2" t="str">
        <f>HYPERLINK("https://talan.bank.gov.ua/get-user-certificate/RV8DCm-g5EbH51tZy2GF","Завантажити сертифікат")</f>
        <v>Завантажити сертифікат</v>
      </c>
    </row>
    <row r="1421" spans="1:7" ht="28.8" x14ac:dyDescent="0.3">
      <c r="A1421" s="2">
        <v>1420</v>
      </c>
      <c r="B1421" s="2" t="s">
        <v>4875</v>
      </c>
      <c r="C1421" s="2" t="s">
        <v>4850</v>
      </c>
      <c r="D1421" s="2" t="s">
        <v>4851</v>
      </c>
      <c r="E1421" s="2" t="s">
        <v>4876</v>
      </c>
      <c r="F1421" s="2" t="s">
        <v>4877</v>
      </c>
      <c r="G1421" s="2" t="str">
        <f>HYPERLINK("https://talan.bank.gov.ua/get-user-certificate/RV8DC-vtiCfoiyi-C7pQ","Завантажити сертифікат")</f>
        <v>Завантажити сертифікат</v>
      </c>
    </row>
    <row r="1422" spans="1:7" x14ac:dyDescent="0.3">
      <c r="A1422" s="2">
        <v>1421</v>
      </c>
      <c r="B1422" s="2" t="s">
        <v>4878</v>
      </c>
      <c r="C1422" s="2" t="s">
        <v>4850</v>
      </c>
      <c r="D1422" s="2" t="s">
        <v>4851</v>
      </c>
      <c r="E1422" s="2" t="s">
        <v>4879</v>
      </c>
      <c r="F1422" s="2" t="s">
        <v>4880</v>
      </c>
      <c r="G1422" s="2" t="str">
        <f>HYPERLINK("https://talan.bank.gov.ua/get-user-certificate/RV8DCtsLoCE365cho_-J","Завантажити сертифікат")</f>
        <v>Завантажити сертифікат</v>
      </c>
    </row>
    <row r="1423" spans="1:7" x14ac:dyDescent="0.3">
      <c r="A1423" s="2">
        <v>1422</v>
      </c>
      <c r="B1423" s="2" t="s">
        <v>4881</v>
      </c>
      <c r="C1423" s="2" t="s">
        <v>4850</v>
      </c>
      <c r="D1423" s="2" t="s">
        <v>4851</v>
      </c>
      <c r="E1423" s="2" t="s">
        <v>4882</v>
      </c>
      <c r="F1423" s="2" t="s">
        <v>4883</v>
      </c>
      <c r="G1423" s="2" t="str">
        <f>HYPERLINK("https://talan.bank.gov.ua/get-user-certificate/RV8DCNfyh6jWCWASUlyc","Завантажити сертифікат")</f>
        <v>Завантажити сертифікат</v>
      </c>
    </row>
    <row r="1424" spans="1:7" ht="28.8" x14ac:dyDescent="0.3">
      <c r="A1424" s="2">
        <v>1423</v>
      </c>
      <c r="B1424" s="2" t="s">
        <v>4884</v>
      </c>
      <c r="C1424" s="2" t="s">
        <v>4885</v>
      </c>
      <c r="D1424" s="2" t="s">
        <v>4886</v>
      </c>
      <c r="E1424" s="2" t="s">
        <v>4887</v>
      </c>
      <c r="F1424" s="2" t="s">
        <v>4888</v>
      </c>
      <c r="G1424" s="2" t="str">
        <f>HYPERLINK("https://talan.bank.gov.ua/get-user-certificate/RV8DCX800VI_7ey8Ishg","Завантажити сертифікат")</f>
        <v>Завантажити сертифікат</v>
      </c>
    </row>
    <row r="1425" spans="1:7" ht="28.8" x14ac:dyDescent="0.3">
      <c r="A1425" s="2">
        <v>1424</v>
      </c>
      <c r="B1425" s="2" t="s">
        <v>4889</v>
      </c>
      <c r="C1425" s="2" t="s">
        <v>4885</v>
      </c>
      <c r="D1425" s="2" t="s">
        <v>4886</v>
      </c>
      <c r="E1425" s="2" t="s">
        <v>4890</v>
      </c>
      <c r="F1425" s="2" t="s">
        <v>4891</v>
      </c>
      <c r="G1425" s="2" t="str">
        <f>HYPERLINK("https://talan.bank.gov.ua/get-user-certificate/RV8DCJTpzpMhRF5kYhiR","Завантажити сертифікат")</f>
        <v>Завантажити сертифікат</v>
      </c>
    </row>
    <row r="1426" spans="1:7" ht="28.8" x14ac:dyDescent="0.3">
      <c r="A1426" s="2">
        <v>1425</v>
      </c>
      <c r="B1426" s="2" t="s">
        <v>4892</v>
      </c>
      <c r="C1426" s="2" t="s">
        <v>4885</v>
      </c>
      <c r="D1426" s="2" t="s">
        <v>4886</v>
      </c>
      <c r="E1426" s="2" t="s">
        <v>4893</v>
      </c>
      <c r="F1426" s="2" t="s">
        <v>4894</v>
      </c>
      <c r="G1426" s="2" t="str">
        <f>HYPERLINK("https://talan.bank.gov.ua/get-user-certificate/RV8DCOjtAD4PVE2eaHd1","Завантажити сертифікат")</f>
        <v>Завантажити сертифікат</v>
      </c>
    </row>
    <row r="1427" spans="1:7" ht="28.8" x14ac:dyDescent="0.3">
      <c r="A1427" s="2">
        <v>1426</v>
      </c>
      <c r="B1427" s="2" t="s">
        <v>4895</v>
      </c>
      <c r="C1427" s="2" t="s">
        <v>4896</v>
      </c>
      <c r="D1427" s="2" t="s">
        <v>4897</v>
      </c>
      <c r="E1427" s="2" t="s">
        <v>4898</v>
      </c>
      <c r="F1427" s="2" t="s">
        <v>4899</v>
      </c>
      <c r="G1427" s="2" t="str">
        <f>HYPERLINK("https://talan.bank.gov.ua/get-user-certificate/RV8DCX8sC6ESbQkdwXgT","Завантажити сертифікат")</f>
        <v>Завантажити сертифікат</v>
      </c>
    </row>
    <row r="1428" spans="1:7" ht="28.8" x14ac:dyDescent="0.3">
      <c r="A1428" s="2">
        <v>1427</v>
      </c>
      <c r="B1428" s="2" t="s">
        <v>4900</v>
      </c>
      <c r="C1428" s="2" t="s">
        <v>4896</v>
      </c>
      <c r="D1428" s="2" t="s">
        <v>4897</v>
      </c>
      <c r="E1428" s="2" t="s">
        <v>4901</v>
      </c>
      <c r="F1428" s="2" t="s">
        <v>4902</v>
      </c>
      <c r="G1428" s="2" t="str">
        <f>HYPERLINK("https://talan.bank.gov.ua/get-user-certificate/RV8DCcjTbDbn5sPtKvXe","Завантажити сертифікат")</f>
        <v>Завантажити сертифікат</v>
      </c>
    </row>
    <row r="1429" spans="1:7" ht="28.8" x14ac:dyDescent="0.3">
      <c r="A1429" s="2">
        <v>1428</v>
      </c>
      <c r="B1429" s="2" t="s">
        <v>4903</v>
      </c>
      <c r="C1429" s="2" t="s">
        <v>4896</v>
      </c>
      <c r="D1429" s="2" t="s">
        <v>4897</v>
      </c>
      <c r="E1429" s="2" t="s">
        <v>4904</v>
      </c>
      <c r="F1429" s="2" t="s">
        <v>4905</v>
      </c>
      <c r="G1429" s="2" t="str">
        <f>HYPERLINK("https://talan.bank.gov.ua/get-user-certificate/RV8DCQWXxeXEddk_L_-D","Завантажити сертифікат")</f>
        <v>Завантажити сертифікат</v>
      </c>
    </row>
    <row r="1430" spans="1:7" ht="28.8" x14ac:dyDescent="0.3">
      <c r="A1430" s="2">
        <v>1429</v>
      </c>
      <c r="B1430" s="2" t="s">
        <v>4906</v>
      </c>
      <c r="C1430" s="2" t="s">
        <v>4896</v>
      </c>
      <c r="D1430" s="2" t="s">
        <v>4897</v>
      </c>
      <c r="E1430" s="2" t="s">
        <v>4907</v>
      </c>
      <c r="F1430" s="2" t="s">
        <v>4908</v>
      </c>
      <c r="G1430" s="2" t="str">
        <f>HYPERLINK("https://talan.bank.gov.ua/get-user-certificate/RV8DCTU9zSv6C_qhCsGp","Завантажити сертифікат")</f>
        <v>Завантажити сертифікат</v>
      </c>
    </row>
    <row r="1431" spans="1:7" ht="28.8" x14ac:dyDescent="0.3">
      <c r="A1431" s="2">
        <v>1430</v>
      </c>
      <c r="B1431" s="2" t="s">
        <v>4909</v>
      </c>
      <c r="C1431" s="2" t="s">
        <v>4896</v>
      </c>
      <c r="D1431" s="2" t="s">
        <v>4897</v>
      </c>
      <c r="E1431" s="2" t="s">
        <v>4910</v>
      </c>
      <c r="F1431" s="2" t="s">
        <v>4911</v>
      </c>
      <c r="G1431" s="2" t="str">
        <f>HYPERLINK("https://talan.bank.gov.ua/get-user-certificate/RV8DCuMzTatc66_qFIkF","Завантажити сертифікат")</f>
        <v>Завантажити сертифікат</v>
      </c>
    </row>
    <row r="1432" spans="1:7" ht="28.8" x14ac:dyDescent="0.3">
      <c r="A1432" s="2">
        <v>1431</v>
      </c>
      <c r="B1432" s="2" t="s">
        <v>4912</v>
      </c>
      <c r="C1432" s="2" t="s">
        <v>4896</v>
      </c>
      <c r="D1432" s="2" t="s">
        <v>4897</v>
      </c>
      <c r="E1432" s="2" t="s">
        <v>4913</v>
      </c>
      <c r="F1432" s="2" t="s">
        <v>4914</v>
      </c>
      <c r="G1432" s="2" t="str">
        <f>HYPERLINK("https://talan.bank.gov.ua/get-user-certificate/RV8DC9Z04goD0ffwvBP0","Завантажити сертифікат")</f>
        <v>Завантажити сертифікат</v>
      </c>
    </row>
    <row r="1433" spans="1:7" ht="28.8" x14ac:dyDescent="0.3">
      <c r="A1433" s="2">
        <v>1432</v>
      </c>
      <c r="B1433" s="2" t="s">
        <v>4915</v>
      </c>
      <c r="C1433" s="2" t="s">
        <v>4896</v>
      </c>
      <c r="D1433" s="2" t="s">
        <v>4897</v>
      </c>
      <c r="E1433" s="2" t="s">
        <v>4916</v>
      </c>
      <c r="F1433" s="2" t="s">
        <v>4917</v>
      </c>
      <c r="G1433" s="2" t="str">
        <f>HYPERLINK("https://talan.bank.gov.ua/get-user-certificate/RV8DCIpN1tOZJkAWwgbi","Завантажити сертифікат")</f>
        <v>Завантажити сертифікат</v>
      </c>
    </row>
    <row r="1434" spans="1:7" ht="28.8" x14ac:dyDescent="0.3">
      <c r="A1434" s="2">
        <v>1433</v>
      </c>
      <c r="B1434" s="2" t="s">
        <v>4918</v>
      </c>
      <c r="C1434" s="2" t="s">
        <v>4896</v>
      </c>
      <c r="D1434" s="2" t="s">
        <v>4897</v>
      </c>
      <c r="E1434" s="2" t="s">
        <v>4919</v>
      </c>
      <c r="F1434" s="2" t="s">
        <v>4920</v>
      </c>
      <c r="G1434" s="2" t="str">
        <f>HYPERLINK("https://talan.bank.gov.ua/get-user-certificate/RV8DCoQKEKnJVuFKd1OR","Завантажити сертифікат")</f>
        <v>Завантажити сертифікат</v>
      </c>
    </row>
    <row r="1435" spans="1:7" ht="28.8" x14ac:dyDescent="0.3">
      <c r="A1435" s="2">
        <v>1434</v>
      </c>
      <c r="B1435" s="2" t="s">
        <v>4921</v>
      </c>
      <c r="C1435" s="2" t="s">
        <v>4896</v>
      </c>
      <c r="D1435" s="2" t="s">
        <v>4897</v>
      </c>
      <c r="E1435" s="2" t="s">
        <v>4922</v>
      </c>
      <c r="F1435" s="2" t="s">
        <v>4923</v>
      </c>
      <c r="G1435" s="2" t="str">
        <f>HYPERLINK("https://talan.bank.gov.ua/get-user-certificate/RV8DCrvp81K-Q6L-GuN7","Завантажити сертифікат")</f>
        <v>Завантажити сертифікат</v>
      </c>
    </row>
    <row r="1436" spans="1:7" ht="28.8" x14ac:dyDescent="0.3">
      <c r="A1436" s="2">
        <v>1435</v>
      </c>
      <c r="B1436" s="2" t="s">
        <v>4924</v>
      </c>
      <c r="C1436" s="2" t="s">
        <v>4896</v>
      </c>
      <c r="D1436" s="2" t="s">
        <v>4897</v>
      </c>
      <c r="E1436" s="2" t="s">
        <v>4925</v>
      </c>
      <c r="F1436" s="2" t="s">
        <v>4926</v>
      </c>
      <c r="G1436" s="2" t="str">
        <f>HYPERLINK("https://talan.bank.gov.ua/get-user-certificate/RV8DCavez4S3NX5IPj_m","Завантажити сертифікат")</f>
        <v>Завантажити сертифікат</v>
      </c>
    </row>
    <row r="1437" spans="1:7" ht="28.8" x14ac:dyDescent="0.3">
      <c r="A1437" s="2">
        <v>1436</v>
      </c>
      <c r="B1437" s="2" t="s">
        <v>4927</v>
      </c>
      <c r="C1437" s="2" t="s">
        <v>4896</v>
      </c>
      <c r="D1437" s="2" t="s">
        <v>4897</v>
      </c>
      <c r="E1437" s="2" t="s">
        <v>4928</v>
      </c>
      <c r="F1437" s="2" t="s">
        <v>4929</v>
      </c>
      <c r="G1437" s="2" t="str">
        <f>HYPERLINK("https://talan.bank.gov.ua/get-user-certificate/RV8DCPVlPJANwod7Jeoe","Завантажити сертифікат")</f>
        <v>Завантажити сертифікат</v>
      </c>
    </row>
    <row r="1438" spans="1:7" ht="28.8" x14ac:dyDescent="0.3">
      <c r="A1438" s="2">
        <v>1437</v>
      </c>
      <c r="B1438" s="2" t="s">
        <v>4930</v>
      </c>
      <c r="C1438" s="2" t="s">
        <v>4896</v>
      </c>
      <c r="D1438" s="2" t="s">
        <v>4897</v>
      </c>
      <c r="E1438" s="2" t="s">
        <v>4931</v>
      </c>
      <c r="F1438" s="2" t="s">
        <v>4932</v>
      </c>
      <c r="G1438" s="2" t="str">
        <f>HYPERLINK("https://talan.bank.gov.ua/get-user-certificate/RV8DCighl4PACuHn4T_C","Завантажити сертифікат")</f>
        <v>Завантажити сертифікат</v>
      </c>
    </row>
    <row r="1439" spans="1:7" ht="28.8" x14ac:dyDescent="0.3">
      <c r="A1439" s="2">
        <v>1438</v>
      </c>
      <c r="B1439" s="2" t="s">
        <v>4933</v>
      </c>
      <c r="C1439" s="2" t="s">
        <v>4896</v>
      </c>
      <c r="D1439" s="2" t="s">
        <v>4897</v>
      </c>
      <c r="E1439" s="2" t="s">
        <v>4934</v>
      </c>
      <c r="F1439" s="2" t="s">
        <v>4935</v>
      </c>
      <c r="G1439" s="2" t="str">
        <f>HYPERLINK("https://talan.bank.gov.ua/get-user-certificate/RV8DCBtMC6jjXxMeMjep","Завантажити сертифікат")</f>
        <v>Завантажити сертифікат</v>
      </c>
    </row>
    <row r="1440" spans="1:7" ht="28.8" x14ac:dyDescent="0.3">
      <c r="A1440" s="2">
        <v>1439</v>
      </c>
      <c r="B1440" s="2" t="s">
        <v>4936</v>
      </c>
      <c r="C1440" s="2" t="s">
        <v>4896</v>
      </c>
      <c r="D1440" s="2" t="s">
        <v>4897</v>
      </c>
      <c r="E1440" s="2" t="s">
        <v>4937</v>
      </c>
      <c r="F1440" s="2" t="s">
        <v>4938</v>
      </c>
      <c r="G1440" s="2" t="str">
        <f>HYPERLINK("https://talan.bank.gov.ua/get-user-certificate/RV8DCjlOn39-DGYYdTGO","Завантажити сертифікат")</f>
        <v>Завантажити сертифікат</v>
      </c>
    </row>
    <row r="1441" spans="1:7" ht="28.8" x14ac:dyDescent="0.3">
      <c r="A1441" s="2">
        <v>1440</v>
      </c>
      <c r="B1441" s="2" t="s">
        <v>4939</v>
      </c>
      <c r="C1441" s="2" t="s">
        <v>4896</v>
      </c>
      <c r="D1441" s="2" t="s">
        <v>4897</v>
      </c>
      <c r="E1441" s="2" t="s">
        <v>4940</v>
      </c>
      <c r="F1441" s="2" t="s">
        <v>4941</v>
      </c>
      <c r="G1441" s="2" t="str">
        <f>HYPERLINK("https://talan.bank.gov.ua/get-user-certificate/RV8DCIrWFQKhQsb9CtJY","Завантажити сертифікат")</f>
        <v>Завантажити сертифікат</v>
      </c>
    </row>
    <row r="1442" spans="1:7" ht="28.8" x14ac:dyDescent="0.3">
      <c r="A1442" s="2">
        <v>1441</v>
      </c>
      <c r="B1442" s="2" t="s">
        <v>4942</v>
      </c>
      <c r="C1442" s="2" t="s">
        <v>4896</v>
      </c>
      <c r="D1442" s="2" t="s">
        <v>4897</v>
      </c>
      <c r="E1442" s="2" t="s">
        <v>4943</v>
      </c>
      <c r="F1442" s="2" t="s">
        <v>4944</v>
      </c>
      <c r="G1442" s="2" t="str">
        <f>HYPERLINK("https://talan.bank.gov.ua/get-user-certificate/RV8DCG16UBKsOYKm4LH0","Завантажити сертифікат")</f>
        <v>Завантажити сертифікат</v>
      </c>
    </row>
    <row r="1443" spans="1:7" ht="28.8" x14ac:dyDescent="0.3">
      <c r="A1443" s="2">
        <v>1442</v>
      </c>
      <c r="B1443" s="2" t="s">
        <v>4945</v>
      </c>
      <c r="C1443" s="2" t="s">
        <v>4896</v>
      </c>
      <c r="D1443" s="2" t="s">
        <v>4897</v>
      </c>
      <c r="E1443" s="2" t="s">
        <v>4946</v>
      </c>
      <c r="F1443" s="2" t="s">
        <v>4947</v>
      </c>
      <c r="G1443" s="2" t="str">
        <f>HYPERLINK("https://talan.bank.gov.ua/get-user-certificate/RV8DCkEZji6z_-FIaAUi","Завантажити сертифікат")</f>
        <v>Завантажити сертифікат</v>
      </c>
    </row>
    <row r="1444" spans="1:7" ht="28.8" x14ac:dyDescent="0.3">
      <c r="A1444" s="2">
        <v>1443</v>
      </c>
      <c r="B1444" s="2" t="s">
        <v>4948</v>
      </c>
      <c r="C1444" s="2" t="s">
        <v>4896</v>
      </c>
      <c r="D1444" s="2" t="s">
        <v>4897</v>
      </c>
      <c r="E1444" s="2" t="s">
        <v>4949</v>
      </c>
      <c r="F1444" s="2" t="s">
        <v>4950</v>
      </c>
      <c r="G1444" s="2" t="str">
        <f>HYPERLINK("https://talan.bank.gov.ua/get-user-certificate/RV8DCAV2OzzI2NKtb_1k","Завантажити сертифікат")</f>
        <v>Завантажити сертифікат</v>
      </c>
    </row>
    <row r="1445" spans="1:7" x14ac:dyDescent="0.3">
      <c r="A1445" s="2">
        <v>1444</v>
      </c>
      <c r="B1445" s="2" t="s">
        <v>4951</v>
      </c>
      <c r="C1445" s="2" t="s">
        <v>4952</v>
      </c>
      <c r="D1445" s="2" t="s">
        <v>4953</v>
      </c>
      <c r="E1445" s="2" t="s">
        <v>4954</v>
      </c>
      <c r="F1445" s="2" t="s">
        <v>4955</v>
      </c>
      <c r="G1445" s="2" t="str">
        <f>HYPERLINK("https://talan.bank.gov.ua/get-user-certificate/RV8DCshjzqnXkx602hH3","Завантажити сертифікат")</f>
        <v>Завантажити сертифікат</v>
      </c>
    </row>
    <row r="1446" spans="1:7" ht="28.8" x14ac:dyDescent="0.3">
      <c r="A1446" s="2">
        <v>1445</v>
      </c>
      <c r="B1446" s="2" t="s">
        <v>4956</v>
      </c>
      <c r="C1446" s="2" t="s">
        <v>4957</v>
      </c>
      <c r="D1446" s="2" t="s">
        <v>4958</v>
      </c>
      <c r="E1446" s="2" t="s">
        <v>4959</v>
      </c>
      <c r="F1446" s="2" t="s">
        <v>4960</v>
      </c>
      <c r="G1446" s="2" t="str">
        <f>HYPERLINK("https://talan.bank.gov.ua/get-user-certificate/RV8DC3MwYqE13VK0dK0P","Завантажити сертифікат")</f>
        <v>Завантажити сертифікат</v>
      </c>
    </row>
    <row r="1447" spans="1:7" ht="28.8" x14ac:dyDescent="0.3">
      <c r="A1447" s="2">
        <v>1446</v>
      </c>
      <c r="B1447" s="2" t="s">
        <v>4961</v>
      </c>
      <c r="C1447" s="2" t="s">
        <v>4962</v>
      </c>
      <c r="D1447" s="2" t="s">
        <v>4958</v>
      </c>
      <c r="E1447" s="2" t="s">
        <v>4963</v>
      </c>
      <c r="F1447" s="2" t="s">
        <v>4964</v>
      </c>
      <c r="G1447" s="2" t="str">
        <f>HYPERLINK("https://talan.bank.gov.ua/get-user-certificate/RV8DCtAwc47tBGrTbz7q","Завантажити сертифікат")</f>
        <v>Завантажити сертифікат</v>
      </c>
    </row>
    <row r="1448" spans="1:7" ht="28.8" x14ac:dyDescent="0.3">
      <c r="A1448" s="2">
        <v>1447</v>
      </c>
      <c r="B1448" s="2" t="s">
        <v>4965</v>
      </c>
      <c r="C1448" s="2" t="s">
        <v>4966</v>
      </c>
      <c r="D1448" s="2" t="s">
        <v>4958</v>
      </c>
      <c r="E1448" s="2" t="s">
        <v>4967</v>
      </c>
      <c r="F1448" s="2" t="s">
        <v>4968</v>
      </c>
      <c r="G1448" s="2" t="str">
        <f>HYPERLINK("https://talan.bank.gov.ua/get-user-certificate/RV8DCoYlULhuAVwjM7Vd","Завантажити сертифікат")</f>
        <v>Завантажити сертифікат</v>
      </c>
    </row>
    <row r="1449" spans="1:7" ht="28.8" x14ac:dyDescent="0.3">
      <c r="A1449" s="2">
        <v>1448</v>
      </c>
      <c r="B1449" s="2" t="s">
        <v>4969</v>
      </c>
      <c r="C1449" s="2" t="s">
        <v>4970</v>
      </c>
      <c r="D1449" s="2" t="s">
        <v>4958</v>
      </c>
      <c r="E1449" s="2" t="s">
        <v>4971</v>
      </c>
      <c r="F1449" s="2" t="s">
        <v>4972</v>
      </c>
      <c r="G1449" s="2" t="str">
        <f>HYPERLINK("https://talan.bank.gov.ua/get-user-certificate/RV8DC3PbhV0Wbs-jAtBv","Завантажити сертифікат")</f>
        <v>Завантажити сертифікат</v>
      </c>
    </row>
    <row r="1450" spans="1:7" ht="43.2" x14ac:dyDescent="0.3">
      <c r="A1450" s="2">
        <v>1449</v>
      </c>
      <c r="B1450" s="2" t="s">
        <v>4973</v>
      </c>
      <c r="C1450" s="2" t="s">
        <v>4974</v>
      </c>
      <c r="D1450" s="2" t="s">
        <v>4975</v>
      </c>
      <c r="E1450" s="2" t="s">
        <v>4976</v>
      </c>
      <c r="F1450" s="2" t="s">
        <v>4977</v>
      </c>
      <c r="G1450" s="2" t="str">
        <f>HYPERLINK("https://talan.bank.gov.ua/get-user-certificate/RV8DCHjphnembGzJ2DQu","Завантажити сертифікат")</f>
        <v>Завантажити сертифікат</v>
      </c>
    </row>
    <row r="1451" spans="1:7" ht="43.2" x14ac:dyDescent="0.3">
      <c r="A1451" s="2">
        <v>1450</v>
      </c>
      <c r="B1451" s="2" t="s">
        <v>4978</v>
      </c>
      <c r="C1451" s="2" t="s">
        <v>4974</v>
      </c>
      <c r="D1451" s="2" t="s">
        <v>4975</v>
      </c>
      <c r="E1451" s="2" t="s">
        <v>4979</v>
      </c>
      <c r="F1451" s="2" t="s">
        <v>4980</v>
      </c>
      <c r="G1451" s="2" t="str">
        <f>HYPERLINK("https://talan.bank.gov.ua/get-user-certificate/RV8DCEGVihCJFXyQvOM0","Завантажити сертифікат")</f>
        <v>Завантажити сертифікат</v>
      </c>
    </row>
    <row r="1452" spans="1:7" ht="43.2" x14ac:dyDescent="0.3">
      <c r="A1452" s="2">
        <v>1451</v>
      </c>
      <c r="B1452" s="2" t="s">
        <v>4981</v>
      </c>
      <c r="C1452" s="2" t="s">
        <v>4974</v>
      </c>
      <c r="D1452" s="2" t="s">
        <v>4975</v>
      </c>
      <c r="E1452" s="2" t="s">
        <v>4982</v>
      </c>
      <c r="F1452" s="2" t="s">
        <v>4983</v>
      </c>
      <c r="G1452" s="2" t="str">
        <f>HYPERLINK("https://talan.bank.gov.ua/get-user-certificate/RV8DCB4ys9LzGO55Vy1G","Завантажити сертифікат")</f>
        <v>Завантажити сертифікат</v>
      </c>
    </row>
    <row r="1453" spans="1:7" ht="28.8" x14ac:dyDescent="0.3">
      <c r="A1453" s="2">
        <v>1452</v>
      </c>
      <c r="B1453" s="2" t="s">
        <v>4984</v>
      </c>
      <c r="C1453" s="2" t="s">
        <v>4985</v>
      </c>
      <c r="D1453" s="2" t="s">
        <v>4986</v>
      </c>
      <c r="E1453" s="2" t="s">
        <v>4987</v>
      </c>
      <c r="F1453" s="2" t="s">
        <v>4988</v>
      </c>
      <c r="G1453" s="2" t="str">
        <f>HYPERLINK("https://talan.bank.gov.ua/get-user-certificate/RV8DCXYRHR_gH7vLeECH","Завантажити сертифікат")</f>
        <v>Завантажити сертифікат</v>
      </c>
    </row>
    <row r="1454" spans="1:7" ht="28.8" x14ac:dyDescent="0.3">
      <c r="A1454" s="2">
        <v>1453</v>
      </c>
      <c r="B1454" s="2" t="s">
        <v>4989</v>
      </c>
      <c r="C1454" s="2" t="s">
        <v>4985</v>
      </c>
      <c r="D1454" s="2" t="s">
        <v>4986</v>
      </c>
      <c r="E1454" s="2" t="s">
        <v>4990</v>
      </c>
      <c r="F1454" s="2" t="s">
        <v>4991</v>
      </c>
      <c r="G1454" s="2" t="str">
        <f>HYPERLINK("https://talan.bank.gov.ua/get-user-certificate/RV8DCQK8CpF0m5j1wvHR","Завантажити сертифікат")</f>
        <v>Завантажити сертифікат</v>
      </c>
    </row>
    <row r="1455" spans="1:7" ht="28.8" x14ac:dyDescent="0.3">
      <c r="A1455" s="2">
        <v>1454</v>
      </c>
      <c r="B1455" s="2" t="s">
        <v>4992</v>
      </c>
      <c r="C1455" s="2" t="s">
        <v>4985</v>
      </c>
      <c r="D1455" s="2" t="s">
        <v>4986</v>
      </c>
      <c r="E1455" s="2" t="s">
        <v>4993</v>
      </c>
      <c r="F1455" s="2" t="s">
        <v>4994</v>
      </c>
      <c r="G1455" s="2" t="str">
        <f>HYPERLINK("https://talan.bank.gov.ua/get-user-certificate/RV8DCCGnrAnddirmoEvI","Завантажити сертифікат")</f>
        <v>Завантажити сертифікат</v>
      </c>
    </row>
    <row r="1456" spans="1:7" ht="28.8" x14ac:dyDescent="0.3">
      <c r="A1456" s="2">
        <v>1455</v>
      </c>
      <c r="B1456" s="2" t="s">
        <v>4995</v>
      </c>
      <c r="C1456" s="2" t="s">
        <v>4996</v>
      </c>
      <c r="D1456" s="2" t="s">
        <v>4997</v>
      </c>
      <c r="E1456" s="2" t="s">
        <v>4998</v>
      </c>
      <c r="F1456" s="2" t="s">
        <v>4999</v>
      </c>
      <c r="G1456" s="2" t="str">
        <f>HYPERLINK("https://talan.bank.gov.ua/get-user-certificate/RV8DCMSYyDQF89Jxobqv","Завантажити сертифікат")</f>
        <v>Завантажити сертифікат</v>
      </c>
    </row>
    <row r="1457" spans="1:7" ht="28.8" x14ac:dyDescent="0.3">
      <c r="A1457" s="2">
        <v>1456</v>
      </c>
      <c r="B1457" s="2" t="s">
        <v>5000</v>
      </c>
      <c r="C1457" s="2" t="s">
        <v>4996</v>
      </c>
      <c r="D1457" s="2" t="s">
        <v>4997</v>
      </c>
      <c r="E1457" s="2" t="s">
        <v>5001</v>
      </c>
      <c r="F1457" s="2" t="s">
        <v>5002</v>
      </c>
      <c r="G1457" s="2" t="str">
        <f>HYPERLINK("https://talan.bank.gov.ua/get-user-certificate/RV8DC5Sx9QfBpBqx6Dxx","Завантажити сертифікат")</f>
        <v>Завантажити сертифікат</v>
      </c>
    </row>
    <row r="1458" spans="1:7" x14ac:dyDescent="0.3">
      <c r="A1458" s="2">
        <v>1457</v>
      </c>
      <c r="B1458" s="2" t="s">
        <v>5003</v>
      </c>
      <c r="C1458" s="2" t="s">
        <v>4996</v>
      </c>
      <c r="D1458" s="2" t="s">
        <v>4997</v>
      </c>
      <c r="E1458" s="2" t="s">
        <v>5004</v>
      </c>
      <c r="F1458" s="2" t="s">
        <v>5005</v>
      </c>
      <c r="G1458" s="2" t="str">
        <f>HYPERLINK("https://talan.bank.gov.ua/get-user-certificate/RV8DCdNcvNIPmnfOLf9Y","Завантажити сертифікат")</f>
        <v>Завантажити сертифікат</v>
      </c>
    </row>
    <row r="1459" spans="1:7" x14ac:dyDescent="0.3">
      <c r="A1459" s="2">
        <v>1458</v>
      </c>
      <c r="B1459" s="2" t="s">
        <v>5006</v>
      </c>
      <c r="C1459" s="2" t="s">
        <v>4996</v>
      </c>
      <c r="D1459" s="2" t="s">
        <v>4997</v>
      </c>
      <c r="E1459" s="2" t="s">
        <v>5007</v>
      </c>
      <c r="F1459" s="2" t="s">
        <v>5008</v>
      </c>
      <c r="G1459" s="2" t="str">
        <f>HYPERLINK("https://talan.bank.gov.ua/get-user-certificate/RV8DCx05pOxtUZ4Bo10e","Завантажити сертифікат")</f>
        <v>Завантажити сертифікат</v>
      </c>
    </row>
    <row r="1460" spans="1:7" x14ac:dyDescent="0.3">
      <c r="A1460" s="2">
        <v>1459</v>
      </c>
      <c r="B1460" s="2" t="s">
        <v>5009</v>
      </c>
      <c r="C1460" s="2" t="s">
        <v>4996</v>
      </c>
      <c r="D1460" s="2" t="s">
        <v>4997</v>
      </c>
      <c r="E1460" s="2" t="s">
        <v>5010</v>
      </c>
      <c r="F1460" s="2" t="s">
        <v>5011</v>
      </c>
      <c r="G1460" s="2" t="str">
        <f>HYPERLINK("https://talan.bank.gov.ua/get-user-certificate/RV8DCtJW9RexWkmUFIu-","Завантажити сертифікат")</f>
        <v>Завантажити сертифікат</v>
      </c>
    </row>
    <row r="1461" spans="1:7" x14ac:dyDescent="0.3">
      <c r="A1461" s="2">
        <v>1460</v>
      </c>
      <c r="B1461" s="2" t="s">
        <v>5012</v>
      </c>
      <c r="C1461" s="2" t="s">
        <v>4996</v>
      </c>
      <c r="D1461" s="2" t="s">
        <v>4997</v>
      </c>
      <c r="E1461" s="2" t="s">
        <v>5013</v>
      </c>
      <c r="F1461" s="2" t="s">
        <v>5014</v>
      </c>
      <c r="G1461" s="2" t="str">
        <f>HYPERLINK("https://talan.bank.gov.ua/get-user-certificate/RV8DCzGmnSPRYrh8NRad","Завантажити сертифікат")</f>
        <v>Завантажити сертифікат</v>
      </c>
    </row>
    <row r="1462" spans="1:7" x14ac:dyDescent="0.3">
      <c r="A1462" s="2">
        <v>1461</v>
      </c>
      <c r="B1462" s="2" t="s">
        <v>5015</v>
      </c>
      <c r="C1462" s="2" t="s">
        <v>4996</v>
      </c>
      <c r="D1462" s="2" t="s">
        <v>4997</v>
      </c>
      <c r="E1462" s="2" t="s">
        <v>5016</v>
      </c>
      <c r="F1462" s="2" t="s">
        <v>5017</v>
      </c>
      <c r="G1462" s="2" t="str">
        <f>HYPERLINK("https://talan.bank.gov.ua/get-user-certificate/RV8DCKwpxn7X_zVCVlis","Завантажити сертифікат")</f>
        <v>Завантажити сертифікат</v>
      </c>
    </row>
    <row r="1463" spans="1:7" x14ac:dyDescent="0.3">
      <c r="A1463" s="2">
        <v>1462</v>
      </c>
      <c r="B1463" s="2" t="s">
        <v>5018</v>
      </c>
      <c r="C1463" s="2" t="s">
        <v>4996</v>
      </c>
      <c r="D1463" s="2" t="s">
        <v>4997</v>
      </c>
      <c r="E1463" s="2" t="s">
        <v>5019</v>
      </c>
      <c r="F1463" s="2" t="s">
        <v>5020</v>
      </c>
      <c r="G1463" s="2" t="str">
        <f>HYPERLINK("https://talan.bank.gov.ua/get-user-certificate/RV8DCh4k_xMX5TPAWNk6","Завантажити сертифікат")</f>
        <v>Завантажити сертифікат</v>
      </c>
    </row>
    <row r="1464" spans="1:7" ht="28.8" x14ac:dyDescent="0.3">
      <c r="A1464" s="2">
        <v>1463</v>
      </c>
      <c r="B1464" s="2" t="s">
        <v>5021</v>
      </c>
      <c r="C1464" s="2" t="s">
        <v>5022</v>
      </c>
      <c r="D1464" s="2" t="s">
        <v>5023</v>
      </c>
      <c r="E1464" s="2" t="s">
        <v>5024</v>
      </c>
      <c r="F1464" s="2" t="s">
        <v>5025</v>
      </c>
      <c r="G1464" s="2" t="str">
        <f>HYPERLINK("https://talan.bank.gov.ua/get-user-certificate/RV8DC4nNafecrcm5ZCBs","Завантажити сертифікат")</f>
        <v>Завантажити сертифікат</v>
      </c>
    </row>
    <row r="1465" spans="1:7" ht="28.8" x14ac:dyDescent="0.3">
      <c r="A1465" s="2">
        <v>1464</v>
      </c>
      <c r="B1465" s="2" t="s">
        <v>5026</v>
      </c>
      <c r="C1465" s="2" t="s">
        <v>5022</v>
      </c>
      <c r="D1465" s="2" t="s">
        <v>5023</v>
      </c>
      <c r="E1465" s="2" t="s">
        <v>5027</v>
      </c>
      <c r="F1465" s="2" t="s">
        <v>5028</v>
      </c>
      <c r="G1465" s="2" t="str">
        <f>HYPERLINK("https://talan.bank.gov.ua/get-user-certificate/RV8DCgZUp0bIZG7wvn-D","Завантажити сертифікат")</f>
        <v>Завантажити сертифікат</v>
      </c>
    </row>
    <row r="1466" spans="1:7" x14ac:dyDescent="0.3">
      <c r="A1466" s="2">
        <v>1465</v>
      </c>
      <c r="B1466" s="2" t="s">
        <v>5029</v>
      </c>
      <c r="C1466" s="2" t="s">
        <v>5030</v>
      </c>
      <c r="D1466" s="2" t="s">
        <v>5031</v>
      </c>
      <c r="E1466" s="2" t="s">
        <v>5032</v>
      </c>
      <c r="F1466" s="2" t="s">
        <v>5033</v>
      </c>
      <c r="G1466" s="2" t="str">
        <f>HYPERLINK("https://talan.bank.gov.ua/get-user-certificate/RV8DCUnepPuUSS5HYpUj","Завантажити сертифікат")</f>
        <v>Завантажити сертифікат</v>
      </c>
    </row>
    <row r="1467" spans="1:7" x14ac:dyDescent="0.3">
      <c r="A1467" s="2">
        <v>1466</v>
      </c>
      <c r="B1467" s="2" t="s">
        <v>5034</v>
      </c>
      <c r="C1467" s="2" t="s">
        <v>5030</v>
      </c>
      <c r="D1467" s="2" t="s">
        <v>5031</v>
      </c>
      <c r="E1467" s="2" t="s">
        <v>5035</v>
      </c>
      <c r="F1467" s="2" t="s">
        <v>5036</v>
      </c>
      <c r="G1467" s="2" t="str">
        <f>HYPERLINK("https://talan.bank.gov.ua/get-user-certificate/RV8DCAwIxFxuWIJc_IHM","Завантажити сертифікат")</f>
        <v>Завантажити сертифікат</v>
      </c>
    </row>
    <row r="1468" spans="1:7" ht="28.8" x14ac:dyDescent="0.3">
      <c r="A1468" s="2">
        <v>1467</v>
      </c>
      <c r="B1468" s="2" t="s">
        <v>5037</v>
      </c>
      <c r="C1468" s="2" t="s">
        <v>5038</v>
      </c>
      <c r="D1468" s="2" t="s">
        <v>5039</v>
      </c>
      <c r="E1468" s="2" t="s">
        <v>5040</v>
      </c>
      <c r="F1468" s="2" t="s">
        <v>5041</v>
      </c>
      <c r="G1468" s="2" t="str">
        <f>HYPERLINK("https://talan.bank.gov.ua/get-user-certificate/RV8DC2LPWMf--LNu8l2c","Завантажити сертифікат")</f>
        <v>Завантажити сертифікат</v>
      </c>
    </row>
    <row r="1469" spans="1:7" ht="28.8" x14ac:dyDescent="0.3">
      <c r="A1469" s="2">
        <v>1468</v>
      </c>
      <c r="B1469" s="2" t="s">
        <v>5042</v>
      </c>
      <c r="C1469" s="2" t="s">
        <v>5038</v>
      </c>
      <c r="D1469" s="2" t="s">
        <v>5039</v>
      </c>
      <c r="E1469" s="2" t="s">
        <v>5043</v>
      </c>
      <c r="F1469" s="2" t="s">
        <v>5044</v>
      </c>
      <c r="G1469" s="2" t="str">
        <f>HYPERLINK("https://talan.bank.gov.ua/get-user-certificate/RV8DCTkpLUYW7ERf44VZ","Завантажити сертифікат")</f>
        <v>Завантажити сертифікат</v>
      </c>
    </row>
    <row r="1470" spans="1:7" ht="28.8" x14ac:dyDescent="0.3">
      <c r="A1470" s="2">
        <v>1469</v>
      </c>
      <c r="B1470" s="2" t="s">
        <v>5045</v>
      </c>
      <c r="C1470" s="2" t="s">
        <v>5038</v>
      </c>
      <c r="D1470" s="2" t="s">
        <v>5039</v>
      </c>
      <c r="E1470" s="2" t="s">
        <v>5046</v>
      </c>
      <c r="F1470" s="2" t="s">
        <v>5047</v>
      </c>
      <c r="G1470" s="2" t="str">
        <f>HYPERLINK("https://talan.bank.gov.ua/get-user-certificate/RV8DClL1EIyn9_otGz87","Завантажити сертифікат")</f>
        <v>Завантажити сертифікат</v>
      </c>
    </row>
    <row r="1471" spans="1:7" ht="28.8" x14ac:dyDescent="0.3">
      <c r="A1471" s="2">
        <v>1470</v>
      </c>
      <c r="B1471" s="2" t="s">
        <v>5048</v>
      </c>
      <c r="C1471" s="2" t="s">
        <v>5038</v>
      </c>
      <c r="D1471" s="2" t="s">
        <v>5039</v>
      </c>
      <c r="E1471" s="2" t="s">
        <v>5049</v>
      </c>
      <c r="F1471" s="2" t="s">
        <v>5050</v>
      </c>
      <c r="G1471" s="2" t="str">
        <f>HYPERLINK("https://talan.bank.gov.ua/get-user-certificate/RV8DCCbtWnweHClwOOZy","Завантажити сертифікат")</f>
        <v>Завантажити сертифікат</v>
      </c>
    </row>
    <row r="1472" spans="1:7" ht="28.8" x14ac:dyDescent="0.3">
      <c r="A1472" s="2">
        <v>1471</v>
      </c>
      <c r="B1472" s="2" t="s">
        <v>5051</v>
      </c>
      <c r="C1472" s="2" t="s">
        <v>5038</v>
      </c>
      <c r="D1472" s="2" t="s">
        <v>5039</v>
      </c>
      <c r="E1472" s="2" t="s">
        <v>5052</v>
      </c>
      <c r="F1472" s="2" t="s">
        <v>5053</v>
      </c>
      <c r="G1472" s="2" t="str">
        <f>HYPERLINK("https://talan.bank.gov.ua/get-user-certificate/RV8DCzl3Q30BszR9D8z_","Завантажити сертифікат")</f>
        <v>Завантажити сертифікат</v>
      </c>
    </row>
    <row r="1473" spans="1:7" ht="28.8" x14ac:dyDescent="0.3">
      <c r="A1473" s="2">
        <v>1472</v>
      </c>
      <c r="B1473" s="2" t="s">
        <v>5054</v>
      </c>
      <c r="C1473" s="2" t="s">
        <v>5038</v>
      </c>
      <c r="D1473" s="2" t="s">
        <v>5039</v>
      </c>
      <c r="E1473" s="2" t="s">
        <v>5055</v>
      </c>
      <c r="F1473" s="2" t="s">
        <v>5056</v>
      </c>
      <c r="G1473" s="2" t="str">
        <f>HYPERLINK("https://talan.bank.gov.ua/get-user-certificate/RV8DCvE7DuHrxQaGO8Gl","Завантажити сертифікат")</f>
        <v>Завантажити сертифікат</v>
      </c>
    </row>
    <row r="1474" spans="1:7" ht="28.8" x14ac:dyDescent="0.3">
      <c r="A1474" s="2">
        <v>1473</v>
      </c>
      <c r="B1474" s="2" t="s">
        <v>5057</v>
      </c>
      <c r="C1474" s="2" t="s">
        <v>5038</v>
      </c>
      <c r="D1474" s="2" t="s">
        <v>5039</v>
      </c>
      <c r="E1474" s="2" t="s">
        <v>5058</v>
      </c>
      <c r="F1474" s="2" t="s">
        <v>5059</v>
      </c>
      <c r="G1474" s="2" t="str">
        <f>HYPERLINK("https://talan.bank.gov.ua/get-user-certificate/RV8DCOCmuvxKuwB0bRHh","Завантажити сертифікат")</f>
        <v>Завантажити сертифікат</v>
      </c>
    </row>
    <row r="1475" spans="1:7" x14ac:dyDescent="0.3">
      <c r="A1475" s="2">
        <v>1474</v>
      </c>
      <c r="B1475" s="2" t="s">
        <v>5060</v>
      </c>
      <c r="C1475" s="2" t="s">
        <v>5061</v>
      </c>
      <c r="D1475" s="2" t="s">
        <v>5062</v>
      </c>
      <c r="E1475" s="2" t="s">
        <v>5063</v>
      </c>
      <c r="F1475" s="2" t="s">
        <v>5064</v>
      </c>
      <c r="G1475" s="2" t="str">
        <f>HYPERLINK("https://talan.bank.gov.ua/get-user-certificate/RV8DCEGvh9DCjPgGuR7i","Завантажити сертифікат")</f>
        <v>Завантажити сертифікат</v>
      </c>
    </row>
    <row r="1476" spans="1:7" ht="28.8" x14ac:dyDescent="0.3">
      <c r="A1476" s="2">
        <v>1475</v>
      </c>
      <c r="B1476" s="2" t="s">
        <v>5065</v>
      </c>
      <c r="C1476" s="2" t="s">
        <v>5061</v>
      </c>
      <c r="D1476" s="2" t="s">
        <v>5062</v>
      </c>
      <c r="E1476" s="2" t="s">
        <v>5066</v>
      </c>
      <c r="F1476" s="2" t="s">
        <v>5067</v>
      </c>
      <c r="G1476" s="2" t="str">
        <f>HYPERLINK("https://talan.bank.gov.ua/get-user-certificate/RV8DCuMEe8egGL6ej9sU","Завантажити сертифікат")</f>
        <v>Завантажити сертифікат</v>
      </c>
    </row>
    <row r="1477" spans="1:7" x14ac:dyDescent="0.3">
      <c r="A1477" s="2">
        <v>1476</v>
      </c>
      <c r="B1477" s="2" t="s">
        <v>5068</v>
      </c>
      <c r="C1477" s="2" t="s">
        <v>5061</v>
      </c>
      <c r="D1477" s="2" t="s">
        <v>5062</v>
      </c>
      <c r="E1477" s="2" t="s">
        <v>5069</v>
      </c>
      <c r="F1477" s="2" t="s">
        <v>5070</v>
      </c>
      <c r="G1477" s="2" t="str">
        <f>HYPERLINK("https://talan.bank.gov.ua/get-user-certificate/RV8DCoBzHAu-Kd9JaXKV","Завантажити сертифікат")</f>
        <v>Завантажити сертифікат</v>
      </c>
    </row>
    <row r="1478" spans="1:7" x14ac:dyDescent="0.3">
      <c r="A1478" s="2">
        <v>1477</v>
      </c>
      <c r="B1478" s="2" t="s">
        <v>5071</v>
      </c>
      <c r="C1478" s="2" t="s">
        <v>5061</v>
      </c>
      <c r="D1478" s="2" t="s">
        <v>5062</v>
      </c>
      <c r="E1478" s="2" t="s">
        <v>5072</v>
      </c>
      <c r="F1478" s="2" t="s">
        <v>5073</v>
      </c>
      <c r="G1478" s="2" t="str">
        <f>HYPERLINK("https://talan.bank.gov.ua/get-user-certificate/RV8DCzxE0qtmHCoslxEp","Завантажити сертифікат")</f>
        <v>Завантажити сертифікат</v>
      </c>
    </row>
    <row r="1479" spans="1:7" x14ac:dyDescent="0.3">
      <c r="A1479" s="2">
        <v>1478</v>
      </c>
      <c r="B1479" s="2" t="s">
        <v>5074</v>
      </c>
      <c r="C1479" s="2" t="s">
        <v>5061</v>
      </c>
      <c r="D1479" s="2" t="s">
        <v>5062</v>
      </c>
      <c r="E1479" s="2" t="s">
        <v>5075</v>
      </c>
      <c r="F1479" s="2" t="s">
        <v>5076</v>
      </c>
      <c r="G1479" s="2" t="str">
        <f>HYPERLINK("https://talan.bank.gov.ua/get-user-certificate/RV8DCy8jtumwLoUJmw_E","Завантажити сертифікат")</f>
        <v>Завантажити сертифікат</v>
      </c>
    </row>
    <row r="1480" spans="1:7" x14ac:dyDescent="0.3">
      <c r="A1480" s="2">
        <v>1479</v>
      </c>
      <c r="B1480" s="2" t="s">
        <v>5077</v>
      </c>
      <c r="C1480" s="2" t="s">
        <v>5061</v>
      </c>
      <c r="D1480" s="2" t="s">
        <v>5062</v>
      </c>
      <c r="E1480" s="2" t="s">
        <v>5078</v>
      </c>
      <c r="F1480" s="2" t="s">
        <v>5079</v>
      </c>
      <c r="G1480" s="2" t="str">
        <f>HYPERLINK("https://talan.bank.gov.ua/get-user-certificate/RV8DCJocZlSrPx0EOSjC","Завантажити сертифікат")</f>
        <v>Завантажити сертифікат</v>
      </c>
    </row>
    <row r="1481" spans="1:7" ht="28.8" x14ac:dyDescent="0.3">
      <c r="A1481" s="2">
        <v>1480</v>
      </c>
      <c r="B1481" s="2" t="s">
        <v>5080</v>
      </c>
      <c r="C1481" s="2" t="s">
        <v>5081</v>
      </c>
      <c r="D1481" s="2" t="s">
        <v>5082</v>
      </c>
      <c r="E1481" s="2" t="s">
        <v>5083</v>
      </c>
      <c r="F1481" s="2" t="s">
        <v>5084</v>
      </c>
      <c r="G1481" s="2" t="str">
        <f>HYPERLINK("https://talan.bank.gov.ua/get-user-certificate/RV8DC3Jc2aPfXCJCfQih","Завантажити сертифікат")</f>
        <v>Завантажити сертифікат</v>
      </c>
    </row>
    <row r="1482" spans="1:7" ht="28.8" x14ac:dyDescent="0.3">
      <c r="A1482" s="2">
        <v>1481</v>
      </c>
      <c r="B1482" s="2" t="s">
        <v>5085</v>
      </c>
      <c r="C1482" s="2" t="s">
        <v>5081</v>
      </c>
      <c r="D1482" s="2" t="s">
        <v>5082</v>
      </c>
      <c r="E1482" s="2" t="s">
        <v>5086</v>
      </c>
      <c r="F1482" s="2" t="s">
        <v>5087</v>
      </c>
      <c r="G1482" s="2" t="str">
        <f>HYPERLINK("https://talan.bank.gov.ua/get-user-certificate/RV8DCWbcQ0APsLtRzuYi","Завантажити сертифікат")</f>
        <v>Завантажити сертифікат</v>
      </c>
    </row>
    <row r="1483" spans="1:7" ht="28.8" x14ac:dyDescent="0.3">
      <c r="A1483" s="2">
        <v>1482</v>
      </c>
      <c r="B1483" s="2" t="s">
        <v>5088</v>
      </c>
      <c r="C1483" s="2" t="s">
        <v>5081</v>
      </c>
      <c r="D1483" s="2" t="s">
        <v>5082</v>
      </c>
      <c r="E1483" s="2" t="s">
        <v>5089</v>
      </c>
      <c r="F1483" s="2" t="s">
        <v>5090</v>
      </c>
      <c r="G1483" s="2" t="str">
        <f>HYPERLINK("https://talan.bank.gov.ua/get-user-certificate/RV8DCWX-I9JxEHCZL3CQ","Завантажити сертифікат")</f>
        <v>Завантажити сертифікат</v>
      </c>
    </row>
    <row r="1484" spans="1:7" ht="28.8" x14ac:dyDescent="0.3">
      <c r="A1484" s="2">
        <v>1483</v>
      </c>
      <c r="B1484" s="2" t="s">
        <v>5091</v>
      </c>
      <c r="C1484" s="2" t="s">
        <v>5081</v>
      </c>
      <c r="D1484" s="2" t="s">
        <v>5082</v>
      </c>
      <c r="E1484" s="2" t="s">
        <v>5092</v>
      </c>
      <c r="F1484" s="2" t="s">
        <v>5093</v>
      </c>
      <c r="G1484" s="2" t="str">
        <f>HYPERLINK("https://talan.bank.gov.ua/get-user-certificate/RV8DC5t7hVHh4G68NECw","Завантажити сертифікат")</f>
        <v>Завантажити сертифікат</v>
      </c>
    </row>
    <row r="1485" spans="1:7" ht="28.8" x14ac:dyDescent="0.3">
      <c r="A1485" s="2">
        <v>1484</v>
      </c>
      <c r="B1485" s="2" t="s">
        <v>5094</v>
      </c>
      <c r="C1485" s="2" t="s">
        <v>5095</v>
      </c>
      <c r="D1485" s="2" t="s">
        <v>5082</v>
      </c>
      <c r="E1485" s="2" t="s">
        <v>5096</v>
      </c>
      <c r="F1485" s="2" t="s">
        <v>5097</v>
      </c>
      <c r="G1485" s="2" t="str">
        <f>HYPERLINK("https://talan.bank.gov.ua/get-user-certificate/RV8DCpOjKZXZ5h7h1YK8","Завантажити сертифікат")</f>
        <v>Завантажити сертифікат</v>
      </c>
    </row>
    <row r="1486" spans="1:7" ht="28.8" x14ac:dyDescent="0.3">
      <c r="A1486" s="2">
        <v>1485</v>
      </c>
      <c r="B1486" s="2" t="s">
        <v>5098</v>
      </c>
      <c r="C1486" s="2" t="s">
        <v>5081</v>
      </c>
      <c r="D1486" s="2" t="s">
        <v>5082</v>
      </c>
      <c r="E1486" s="2" t="s">
        <v>5099</v>
      </c>
      <c r="F1486" s="2" t="s">
        <v>5100</v>
      </c>
      <c r="G1486" s="2" t="str">
        <f>HYPERLINK("https://talan.bank.gov.ua/get-user-certificate/RV8DC1zZpDY1YxRz4-Va","Завантажити сертифікат")</f>
        <v>Завантажити сертифікат</v>
      </c>
    </row>
    <row r="1487" spans="1:7" ht="28.8" x14ac:dyDescent="0.3">
      <c r="A1487" s="2">
        <v>1486</v>
      </c>
      <c r="B1487" s="2" t="s">
        <v>5101</v>
      </c>
      <c r="C1487" s="2" t="s">
        <v>5095</v>
      </c>
      <c r="D1487" s="2" t="s">
        <v>5082</v>
      </c>
      <c r="E1487" s="2" t="s">
        <v>5102</v>
      </c>
      <c r="F1487" s="2" t="s">
        <v>5103</v>
      </c>
      <c r="G1487" s="2" t="str">
        <f>HYPERLINK("https://talan.bank.gov.ua/get-user-certificate/RV8DCwZCQEB_vFJAhPbw","Завантажити сертифікат")</f>
        <v>Завантажити сертифікат</v>
      </c>
    </row>
    <row r="1488" spans="1:7" ht="28.8" x14ac:dyDescent="0.3">
      <c r="A1488" s="2">
        <v>1487</v>
      </c>
      <c r="B1488" s="2" t="s">
        <v>5104</v>
      </c>
      <c r="C1488" s="2" t="s">
        <v>5095</v>
      </c>
      <c r="D1488" s="2" t="s">
        <v>5082</v>
      </c>
      <c r="E1488" s="2" t="s">
        <v>5105</v>
      </c>
      <c r="F1488" s="2" t="s">
        <v>5106</v>
      </c>
      <c r="G1488" s="2" t="str">
        <f>HYPERLINK("https://talan.bank.gov.ua/get-user-certificate/RV8DCIgJudKaB6tHJtWW","Завантажити сертифікат")</f>
        <v>Завантажити сертифікат</v>
      </c>
    </row>
    <row r="1489" spans="1:7" ht="28.8" x14ac:dyDescent="0.3">
      <c r="A1489" s="2">
        <v>1488</v>
      </c>
      <c r="B1489" s="2" t="s">
        <v>5107</v>
      </c>
      <c r="C1489" s="2" t="s">
        <v>5081</v>
      </c>
      <c r="D1489" s="2" t="s">
        <v>5082</v>
      </c>
      <c r="E1489" s="2" t="s">
        <v>5108</v>
      </c>
      <c r="F1489" s="2" t="s">
        <v>5109</v>
      </c>
      <c r="G1489" s="2" t="str">
        <f>HYPERLINK("https://talan.bank.gov.ua/get-user-certificate/RV8DC_t2kV1On73QU4Ow","Завантажити сертифікат")</f>
        <v>Завантажити сертифікат</v>
      </c>
    </row>
    <row r="1490" spans="1:7" x14ac:dyDescent="0.3">
      <c r="A1490" s="2">
        <v>1489</v>
      </c>
      <c r="B1490" s="2" t="s">
        <v>5110</v>
      </c>
      <c r="C1490" s="2" t="s">
        <v>5111</v>
      </c>
      <c r="D1490" s="2" t="s">
        <v>5112</v>
      </c>
      <c r="E1490" s="2" t="s">
        <v>5113</v>
      </c>
      <c r="F1490" s="2" t="s">
        <v>5114</v>
      </c>
      <c r="G1490" s="2" t="str">
        <f>HYPERLINK("https://talan.bank.gov.ua/get-user-certificate/RV8DCGb0_HNSVL3iND3E","Завантажити сертифікат")</f>
        <v>Завантажити сертифікат</v>
      </c>
    </row>
    <row r="1491" spans="1:7" ht="28.8" x14ac:dyDescent="0.3">
      <c r="A1491" s="2">
        <v>1490</v>
      </c>
      <c r="B1491" s="2" t="s">
        <v>5115</v>
      </c>
      <c r="C1491" s="2" t="s">
        <v>5111</v>
      </c>
      <c r="D1491" s="2" t="s">
        <v>5112</v>
      </c>
      <c r="E1491" s="2" t="s">
        <v>5116</v>
      </c>
      <c r="F1491" s="2" t="s">
        <v>5117</v>
      </c>
      <c r="G1491" s="2" t="str">
        <f>HYPERLINK("https://talan.bank.gov.ua/get-user-certificate/RV8DCCPy2hufGJvSnRxx","Завантажити сертифікат")</f>
        <v>Завантажити сертифікат</v>
      </c>
    </row>
    <row r="1492" spans="1:7" x14ac:dyDescent="0.3">
      <c r="A1492" s="2">
        <v>1491</v>
      </c>
      <c r="B1492" s="2" t="s">
        <v>5118</v>
      </c>
      <c r="C1492" s="2" t="s">
        <v>5119</v>
      </c>
      <c r="D1492" s="2" t="s">
        <v>5112</v>
      </c>
      <c r="E1492" s="2" t="s">
        <v>5120</v>
      </c>
      <c r="F1492" s="2" t="s">
        <v>5121</v>
      </c>
      <c r="G1492" s="2" t="str">
        <f>HYPERLINK("https://talan.bank.gov.ua/get-user-certificate/RV8DC3ILuTo086p2FvyC","Завантажити сертифікат")</f>
        <v>Завантажити сертифікат</v>
      </c>
    </row>
    <row r="1493" spans="1:7" x14ac:dyDescent="0.3">
      <c r="A1493" s="2">
        <v>1492</v>
      </c>
      <c r="B1493" s="2" t="s">
        <v>5122</v>
      </c>
      <c r="C1493" s="2" t="s">
        <v>5119</v>
      </c>
      <c r="D1493" s="2" t="s">
        <v>5112</v>
      </c>
      <c r="E1493" s="2" t="s">
        <v>5123</v>
      </c>
      <c r="F1493" s="2" t="s">
        <v>5124</v>
      </c>
      <c r="G1493" s="2" t="str">
        <f>HYPERLINK("https://talan.bank.gov.ua/get-user-certificate/RV8DCDEjOAcK1EhaZJzr","Завантажити сертифікат")</f>
        <v>Завантажити сертифікат</v>
      </c>
    </row>
    <row r="1494" spans="1:7" x14ac:dyDescent="0.3">
      <c r="A1494" s="2">
        <v>1493</v>
      </c>
      <c r="B1494" s="2" t="s">
        <v>5125</v>
      </c>
      <c r="C1494" s="2" t="s">
        <v>5119</v>
      </c>
      <c r="D1494" s="2" t="s">
        <v>5112</v>
      </c>
      <c r="E1494" s="2" t="s">
        <v>5126</v>
      </c>
      <c r="F1494" s="2" t="s">
        <v>5127</v>
      </c>
      <c r="G1494" s="2" t="str">
        <f>HYPERLINK("https://talan.bank.gov.ua/get-user-certificate/RV8DCPhR0G5cDRQ2tWEW","Завантажити сертифікат")</f>
        <v>Завантажити сертифікат</v>
      </c>
    </row>
    <row r="1495" spans="1:7" x14ac:dyDescent="0.3">
      <c r="A1495" s="2">
        <v>1494</v>
      </c>
      <c r="B1495" s="2" t="s">
        <v>5128</v>
      </c>
      <c r="C1495" s="2" t="s">
        <v>5119</v>
      </c>
      <c r="D1495" s="2" t="s">
        <v>5112</v>
      </c>
      <c r="E1495" s="2" t="s">
        <v>5129</v>
      </c>
      <c r="F1495" s="2" t="s">
        <v>5130</v>
      </c>
      <c r="G1495" s="2" t="str">
        <f>HYPERLINK("https://talan.bank.gov.ua/get-user-certificate/RV8DC_K9GH53HuoFtjI9","Завантажити сертифікат")</f>
        <v>Завантажити сертифікат</v>
      </c>
    </row>
    <row r="1496" spans="1:7" ht="28.8" x14ac:dyDescent="0.3">
      <c r="A1496" s="2">
        <v>1495</v>
      </c>
      <c r="B1496" s="2" t="s">
        <v>5131</v>
      </c>
      <c r="C1496" s="2" t="s">
        <v>5119</v>
      </c>
      <c r="D1496" s="2" t="s">
        <v>5112</v>
      </c>
      <c r="E1496" s="2" t="s">
        <v>5132</v>
      </c>
      <c r="F1496" s="2" t="s">
        <v>5133</v>
      </c>
      <c r="G1496" s="2" t="str">
        <f>HYPERLINK("https://talan.bank.gov.ua/get-user-certificate/RV8DCBhKfSoYbOD3POae","Завантажити сертифікат")</f>
        <v>Завантажити сертифікат</v>
      </c>
    </row>
    <row r="1497" spans="1:7" x14ac:dyDescent="0.3">
      <c r="A1497" s="2">
        <v>1496</v>
      </c>
      <c r="B1497" s="2" t="s">
        <v>5134</v>
      </c>
      <c r="C1497" s="2" t="s">
        <v>5135</v>
      </c>
      <c r="D1497" s="2" t="s">
        <v>5112</v>
      </c>
      <c r="E1497" s="2" t="s">
        <v>5136</v>
      </c>
      <c r="F1497" s="2" t="s">
        <v>5137</v>
      </c>
      <c r="G1497" s="2" t="str">
        <f>HYPERLINK("https://talan.bank.gov.ua/get-user-certificate/RV8DCVBq-fXapeuwJDPN","Завантажити сертифікат")</f>
        <v>Завантажити сертифікат</v>
      </c>
    </row>
    <row r="1498" spans="1:7" x14ac:dyDescent="0.3">
      <c r="A1498" s="2">
        <v>1497</v>
      </c>
      <c r="B1498" s="2" t="s">
        <v>5138</v>
      </c>
      <c r="C1498" s="2" t="s">
        <v>5111</v>
      </c>
      <c r="D1498" s="2" t="s">
        <v>5112</v>
      </c>
      <c r="E1498" s="2" t="s">
        <v>5139</v>
      </c>
      <c r="F1498" s="2" t="s">
        <v>5140</v>
      </c>
      <c r="G1498" s="2" t="str">
        <f>HYPERLINK("https://talan.bank.gov.ua/get-user-certificate/RV8DCwpuzOIdeYbBjtKJ","Завантажити сертифікат")</f>
        <v>Завантажити сертифікат</v>
      </c>
    </row>
    <row r="1499" spans="1:7" ht="28.8" x14ac:dyDescent="0.3">
      <c r="A1499" s="2">
        <v>1498</v>
      </c>
      <c r="B1499" s="2" t="s">
        <v>5141</v>
      </c>
      <c r="C1499" s="2" t="s">
        <v>5142</v>
      </c>
      <c r="D1499" s="2" t="s">
        <v>5143</v>
      </c>
      <c r="E1499" s="2" t="s">
        <v>5144</v>
      </c>
      <c r="F1499" s="2" t="s">
        <v>5145</v>
      </c>
      <c r="G1499" s="2" t="str">
        <f>HYPERLINK("https://talan.bank.gov.ua/get-user-certificate/RV8DCVQ54Cu3lSm1xDel","Завантажити сертифікат")</f>
        <v>Завантажити сертифікат</v>
      </c>
    </row>
    <row r="1500" spans="1:7" ht="28.8" x14ac:dyDescent="0.3">
      <c r="A1500" s="2">
        <v>1499</v>
      </c>
      <c r="B1500" s="2" t="s">
        <v>5146</v>
      </c>
      <c r="C1500" s="2" t="s">
        <v>5147</v>
      </c>
      <c r="D1500" s="2" t="s">
        <v>5148</v>
      </c>
      <c r="E1500" s="2" t="s">
        <v>5149</v>
      </c>
      <c r="F1500" s="2" t="s">
        <v>5150</v>
      </c>
      <c r="G1500" s="2" t="str">
        <f>HYPERLINK("https://talan.bank.gov.ua/get-user-certificate/RV8DCyxZMkzduG4lTAiN","Завантажити сертифікат")</f>
        <v>Завантажити сертифікат</v>
      </c>
    </row>
    <row r="1501" spans="1:7" x14ac:dyDescent="0.3">
      <c r="A1501" s="2">
        <v>1500</v>
      </c>
      <c r="B1501" s="2" t="s">
        <v>5151</v>
      </c>
      <c r="C1501" s="2" t="s">
        <v>5147</v>
      </c>
      <c r="D1501" s="2" t="s">
        <v>5148</v>
      </c>
      <c r="E1501" s="2" t="s">
        <v>5152</v>
      </c>
      <c r="F1501" s="2" t="s">
        <v>5153</v>
      </c>
      <c r="G1501" s="2" t="str">
        <f>HYPERLINK("https://talan.bank.gov.ua/get-user-certificate/RV8DC9mU3FYN1hnQqoPh","Завантажити сертифікат")</f>
        <v>Завантажити сертифікат</v>
      </c>
    </row>
    <row r="1502" spans="1:7" ht="43.2" x14ac:dyDescent="0.3">
      <c r="A1502" s="2">
        <v>1501</v>
      </c>
      <c r="B1502" s="2" t="s">
        <v>5154</v>
      </c>
      <c r="C1502" s="2" t="s">
        <v>5155</v>
      </c>
      <c r="D1502" s="2" t="s">
        <v>5156</v>
      </c>
      <c r="E1502" s="2" t="s">
        <v>5157</v>
      </c>
      <c r="F1502" s="2" t="s">
        <v>5158</v>
      </c>
      <c r="G1502" s="2" t="str">
        <f>HYPERLINK("https://talan.bank.gov.ua/get-user-certificate/RV8DCd4hzZZu_nPapZ6g","Завантажити сертифікат")</f>
        <v>Завантажити сертифікат</v>
      </c>
    </row>
    <row r="1503" spans="1:7" ht="43.2" x14ac:dyDescent="0.3">
      <c r="A1503" s="2">
        <v>1502</v>
      </c>
      <c r="B1503" s="2" t="s">
        <v>5159</v>
      </c>
      <c r="C1503" s="2" t="s">
        <v>5155</v>
      </c>
      <c r="D1503" s="2" t="s">
        <v>5156</v>
      </c>
      <c r="E1503" s="2" t="s">
        <v>5160</v>
      </c>
      <c r="F1503" s="2" t="s">
        <v>5161</v>
      </c>
      <c r="G1503" s="2" t="str">
        <f>HYPERLINK("https://talan.bank.gov.ua/get-user-certificate/RV8DCYiQikWKP-KNtaHa","Завантажити сертифікат")</f>
        <v>Завантажити сертифікат</v>
      </c>
    </row>
    <row r="1504" spans="1:7" ht="43.2" x14ac:dyDescent="0.3">
      <c r="A1504" s="2">
        <v>1503</v>
      </c>
      <c r="B1504" s="2" t="s">
        <v>5162</v>
      </c>
      <c r="C1504" s="2" t="s">
        <v>5155</v>
      </c>
      <c r="D1504" s="2" t="s">
        <v>5156</v>
      </c>
      <c r="E1504" s="2" t="s">
        <v>5163</v>
      </c>
      <c r="F1504" s="2" t="s">
        <v>5164</v>
      </c>
      <c r="G1504" s="2" t="str">
        <f>HYPERLINK("https://talan.bank.gov.ua/get-user-certificate/RV8DCyzi_i1wlyn9uMrC","Завантажити сертифікат")</f>
        <v>Завантажити сертифікат</v>
      </c>
    </row>
    <row r="1505" spans="1:7" ht="43.2" x14ac:dyDescent="0.3">
      <c r="A1505" s="2">
        <v>1504</v>
      </c>
      <c r="B1505" s="2" t="s">
        <v>5165</v>
      </c>
      <c r="C1505" s="2" t="s">
        <v>5155</v>
      </c>
      <c r="D1505" s="2" t="s">
        <v>5156</v>
      </c>
      <c r="E1505" s="2" t="s">
        <v>5166</v>
      </c>
      <c r="F1505" s="2" t="s">
        <v>5167</v>
      </c>
      <c r="G1505" s="2" t="str">
        <f>HYPERLINK("https://talan.bank.gov.ua/get-user-certificate/RV8DCgQMw4sdmEBD3L8s","Завантажити сертифікат")</f>
        <v>Завантажити сертифікат</v>
      </c>
    </row>
    <row r="1506" spans="1:7" ht="43.2" x14ac:dyDescent="0.3">
      <c r="A1506" s="2">
        <v>1505</v>
      </c>
      <c r="B1506" s="2" t="s">
        <v>5168</v>
      </c>
      <c r="C1506" s="2" t="s">
        <v>5155</v>
      </c>
      <c r="D1506" s="2" t="s">
        <v>5156</v>
      </c>
      <c r="E1506" s="2" t="s">
        <v>5169</v>
      </c>
      <c r="F1506" s="2" t="s">
        <v>5170</v>
      </c>
      <c r="G1506" s="2" t="str">
        <f>HYPERLINK("https://talan.bank.gov.ua/get-user-certificate/RV8DC8fMUw8aQ3H9kucp","Завантажити сертифікат")</f>
        <v>Завантажити сертифікат</v>
      </c>
    </row>
    <row r="1507" spans="1:7" ht="43.2" x14ac:dyDescent="0.3">
      <c r="A1507" s="2">
        <v>1506</v>
      </c>
      <c r="B1507" s="2" t="s">
        <v>5171</v>
      </c>
      <c r="C1507" s="2" t="s">
        <v>5155</v>
      </c>
      <c r="D1507" s="2" t="s">
        <v>5156</v>
      </c>
      <c r="E1507" s="2" t="s">
        <v>5172</v>
      </c>
      <c r="F1507" s="2" t="s">
        <v>5173</v>
      </c>
      <c r="G1507" s="2" t="str">
        <f>HYPERLINK("https://talan.bank.gov.ua/get-user-certificate/RV8DCPsZXDWENizhLpWU","Завантажити сертифікат")</f>
        <v>Завантажити сертифікат</v>
      </c>
    </row>
    <row r="1508" spans="1:7" x14ac:dyDescent="0.3">
      <c r="A1508" s="2">
        <v>1507</v>
      </c>
      <c r="B1508" s="2" t="s">
        <v>5174</v>
      </c>
      <c r="C1508" s="2" t="s">
        <v>1040</v>
      </c>
      <c r="D1508" s="2" t="s">
        <v>5175</v>
      </c>
      <c r="E1508" s="2" t="s">
        <v>5176</v>
      </c>
      <c r="F1508" s="2" t="s">
        <v>5177</v>
      </c>
      <c r="G1508" s="2" t="str">
        <f>HYPERLINK("https://talan.bank.gov.ua/get-user-certificate/RV8DCyohksG0mkE07TJV","Завантажити сертифікат")</f>
        <v>Завантажити сертифікат</v>
      </c>
    </row>
    <row r="1509" spans="1:7" ht="43.2" x14ac:dyDescent="0.3">
      <c r="A1509" s="2">
        <v>1508</v>
      </c>
      <c r="B1509" s="2" t="s">
        <v>5178</v>
      </c>
      <c r="C1509" s="2" t="s">
        <v>5179</v>
      </c>
      <c r="D1509" s="2" t="s">
        <v>5180</v>
      </c>
      <c r="E1509" s="2" t="s">
        <v>5181</v>
      </c>
      <c r="F1509" s="2" t="s">
        <v>5182</v>
      </c>
      <c r="G1509" s="2" t="str">
        <f>HYPERLINK("https://talan.bank.gov.ua/get-user-certificate/RV8DCdnvO3bY2hgRRK5U","Завантажити сертифікат")</f>
        <v>Завантажити сертифікат</v>
      </c>
    </row>
    <row r="1510" spans="1:7" ht="28.8" x14ac:dyDescent="0.3">
      <c r="A1510" s="2">
        <v>1509</v>
      </c>
      <c r="B1510" s="2" t="s">
        <v>5183</v>
      </c>
      <c r="C1510" s="2" t="s">
        <v>5184</v>
      </c>
      <c r="D1510" s="2" t="s">
        <v>5185</v>
      </c>
      <c r="E1510" s="2" t="s">
        <v>5186</v>
      </c>
      <c r="F1510" s="2" t="s">
        <v>5187</v>
      </c>
      <c r="G1510" s="2" t="str">
        <f>HYPERLINK("https://talan.bank.gov.ua/get-user-certificate/RV8DCp7-m-ReX431X5tX","Завантажити сертифікат")</f>
        <v>Завантажити сертифікат</v>
      </c>
    </row>
    <row r="1511" spans="1:7" ht="28.8" x14ac:dyDescent="0.3">
      <c r="A1511" s="2">
        <v>1510</v>
      </c>
      <c r="B1511" s="2" t="s">
        <v>5188</v>
      </c>
      <c r="C1511" s="2" t="s">
        <v>5184</v>
      </c>
      <c r="D1511" s="2" t="s">
        <v>5185</v>
      </c>
      <c r="E1511" s="2" t="s">
        <v>5189</v>
      </c>
      <c r="F1511" s="2" t="s">
        <v>5190</v>
      </c>
      <c r="G1511" s="2" t="str">
        <f>HYPERLINK("https://talan.bank.gov.ua/get-user-certificate/RV8DC1uwwjq5X2V_nwlW","Завантажити сертифікат")</f>
        <v>Завантажити сертифікат</v>
      </c>
    </row>
    <row r="1512" spans="1:7" ht="28.8" x14ac:dyDescent="0.3">
      <c r="A1512" s="2">
        <v>1511</v>
      </c>
      <c r="B1512" s="2" t="s">
        <v>5191</v>
      </c>
      <c r="C1512" s="2" t="s">
        <v>5184</v>
      </c>
      <c r="D1512" s="2" t="s">
        <v>5185</v>
      </c>
      <c r="E1512" s="2" t="s">
        <v>5192</v>
      </c>
      <c r="F1512" s="2" t="s">
        <v>5193</v>
      </c>
      <c r="G1512" s="2" t="str">
        <f>HYPERLINK("https://talan.bank.gov.ua/get-user-certificate/RV8DCTyghWUppz-tzhEs","Завантажити сертифікат")</f>
        <v>Завантажити сертифікат</v>
      </c>
    </row>
    <row r="1513" spans="1:7" ht="28.8" x14ac:dyDescent="0.3">
      <c r="A1513" s="2">
        <v>1512</v>
      </c>
      <c r="B1513" s="2" t="s">
        <v>5194</v>
      </c>
      <c r="C1513" s="2" t="s">
        <v>5195</v>
      </c>
      <c r="D1513" s="2" t="s">
        <v>5196</v>
      </c>
      <c r="E1513" s="2" t="s">
        <v>5197</v>
      </c>
      <c r="F1513" s="2" t="s">
        <v>5198</v>
      </c>
      <c r="G1513" s="2" t="str">
        <f>HYPERLINK("https://talan.bank.gov.ua/get-user-certificate/RV8DCo9eL2LBeT2VsAd6","Завантажити сертифікат")</f>
        <v>Завантажити сертифікат</v>
      </c>
    </row>
    <row r="1514" spans="1:7" ht="28.8" x14ac:dyDescent="0.3">
      <c r="A1514" s="2">
        <v>1513</v>
      </c>
      <c r="B1514" s="2" t="s">
        <v>5199</v>
      </c>
      <c r="C1514" s="2" t="s">
        <v>5195</v>
      </c>
      <c r="D1514" s="2" t="s">
        <v>5196</v>
      </c>
      <c r="E1514" s="2" t="s">
        <v>5200</v>
      </c>
      <c r="F1514" s="2" t="s">
        <v>5201</v>
      </c>
      <c r="G1514" s="2" t="str">
        <f>HYPERLINK("https://talan.bank.gov.ua/get-user-certificate/RV8DCT79pHZbdgpBW5z2","Завантажити сертифікат")</f>
        <v>Завантажити сертифікат</v>
      </c>
    </row>
    <row r="1515" spans="1:7" ht="28.8" x14ac:dyDescent="0.3">
      <c r="A1515" s="2">
        <v>1514</v>
      </c>
      <c r="B1515" s="2" t="s">
        <v>5202</v>
      </c>
      <c r="C1515" s="2" t="s">
        <v>5203</v>
      </c>
      <c r="D1515" s="2" t="s">
        <v>5204</v>
      </c>
      <c r="E1515" s="2" t="s">
        <v>5205</v>
      </c>
      <c r="F1515" s="2" t="s">
        <v>5206</v>
      </c>
      <c r="G1515" s="2" t="str">
        <f>HYPERLINK("https://talan.bank.gov.ua/get-user-certificate/RV8DCcstRt5IHfyHTDcy","Завантажити сертифікат")</f>
        <v>Завантажити сертифікат</v>
      </c>
    </row>
    <row r="1516" spans="1:7" ht="28.8" x14ac:dyDescent="0.3">
      <c r="A1516" s="2">
        <v>1515</v>
      </c>
      <c r="B1516" s="2" t="s">
        <v>5207</v>
      </c>
      <c r="C1516" s="2" t="s">
        <v>5208</v>
      </c>
      <c r="D1516" s="2" t="s">
        <v>5204</v>
      </c>
      <c r="E1516" s="2" t="s">
        <v>5209</v>
      </c>
      <c r="F1516" s="2" t="s">
        <v>5210</v>
      </c>
      <c r="G1516" s="2" t="str">
        <f>HYPERLINK("https://talan.bank.gov.ua/get-user-certificate/RV8DCXwIFkI9srVClU-X","Завантажити сертифікат")</f>
        <v>Завантажити сертифікат</v>
      </c>
    </row>
    <row r="1517" spans="1:7" ht="28.8" x14ac:dyDescent="0.3">
      <c r="A1517" s="2">
        <v>1516</v>
      </c>
      <c r="B1517" s="2" t="s">
        <v>5211</v>
      </c>
      <c r="C1517" s="2" t="s">
        <v>5208</v>
      </c>
      <c r="D1517" s="2" t="s">
        <v>5204</v>
      </c>
      <c r="E1517" s="2" t="s">
        <v>5212</v>
      </c>
      <c r="F1517" s="2" t="s">
        <v>5213</v>
      </c>
      <c r="G1517" s="2" t="str">
        <f>HYPERLINK("https://talan.bank.gov.ua/get-user-certificate/RV8DCpJLgAJjFIYN9h5l","Завантажити сертифікат")</f>
        <v>Завантажити сертифікат</v>
      </c>
    </row>
    <row r="1518" spans="1:7" ht="43.2" x14ac:dyDescent="0.3">
      <c r="A1518" s="2">
        <v>1517</v>
      </c>
      <c r="B1518" s="2" t="s">
        <v>5214</v>
      </c>
      <c r="C1518" s="2" t="s">
        <v>5215</v>
      </c>
      <c r="D1518" s="2" t="s">
        <v>5216</v>
      </c>
      <c r="E1518" s="2" t="s">
        <v>5217</v>
      </c>
      <c r="F1518" s="2" t="s">
        <v>5218</v>
      </c>
      <c r="G1518" s="2" t="str">
        <f>HYPERLINK("https://talan.bank.gov.ua/get-user-certificate/RV8DCfWBqfuvweuZqvJA","Завантажити сертифікат")</f>
        <v>Завантажити сертифікат</v>
      </c>
    </row>
    <row r="1519" spans="1:7" ht="43.2" x14ac:dyDescent="0.3">
      <c r="A1519" s="2">
        <v>1518</v>
      </c>
      <c r="B1519" s="2" t="s">
        <v>5219</v>
      </c>
      <c r="C1519" s="2" t="s">
        <v>5215</v>
      </c>
      <c r="D1519" s="2" t="s">
        <v>5216</v>
      </c>
      <c r="E1519" s="2" t="s">
        <v>5220</v>
      </c>
      <c r="F1519" s="2" t="s">
        <v>5221</v>
      </c>
      <c r="G1519" s="2" t="str">
        <f>HYPERLINK("https://talan.bank.gov.ua/get-user-certificate/RV8DCEFpqMBEIrNHoGgc","Завантажити сертифікат")</f>
        <v>Завантажити сертифікат</v>
      </c>
    </row>
    <row r="1520" spans="1:7" ht="43.2" x14ac:dyDescent="0.3">
      <c r="A1520" s="2">
        <v>1519</v>
      </c>
      <c r="B1520" s="2" t="s">
        <v>5222</v>
      </c>
      <c r="C1520" s="2" t="s">
        <v>5215</v>
      </c>
      <c r="D1520" s="2" t="s">
        <v>5216</v>
      </c>
      <c r="E1520" s="2" t="s">
        <v>5223</v>
      </c>
      <c r="F1520" s="2" t="s">
        <v>5224</v>
      </c>
      <c r="G1520" s="2" t="str">
        <f>HYPERLINK("https://talan.bank.gov.ua/get-user-certificate/RV8DC_kqTI0t0jCjHEIR","Завантажити сертифікат")</f>
        <v>Завантажити сертифікат</v>
      </c>
    </row>
    <row r="1521" spans="1:7" ht="43.2" x14ac:dyDescent="0.3">
      <c r="A1521" s="2">
        <v>1520</v>
      </c>
      <c r="B1521" s="2" t="s">
        <v>5225</v>
      </c>
      <c r="C1521" s="2" t="s">
        <v>5215</v>
      </c>
      <c r="D1521" s="2" t="s">
        <v>5216</v>
      </c>
      <c r="E1521" s="2" t="s">
        <v>5226</v>
      </c>
      <c r="F1521" s="2" t="s">
        <v>5227</v>
      </c>
      <c r="G1521" s="2" t="str">
        <f>HYPERLINK("https://talan.bank.gov.ua/get-user-certificate/RV8DCA0c0czYviguRiSX","Завантажити сертифікат")</f>
        <v>Завантажити сертифікат</v>
      </c>
    </row>
    <row r="1522" spans="1:7" ht="43.2" x14ac:dyDescent="0.3">
      <c r="A1522" s="2">
        <v>1521</v>
      </c>
      <c r="B1522" s="2" t="s">
        <v>5228</v>
      </c>
      <c r="C1522" s="2" t="s">
        <v>5215</v>
      </c>
      <c r="D1522" s="2" t="s">
        <v>5216</v>
      </c>
      <c r="E1522" s="2" t="s">
        <v>5229</v>
      </c>
      <c r="F1522" s="2" t="s">
        <v>5230</v>
      </c>
      <c r="G1522" s="2" t="str">
        <f>HYPERLINK("https://talan.bank.gov.ua/get-user-certificate/RV8DC4Cat7YtxRVVORKd","Завантажити сертифікат")</f>
        <v>Завантажити сертифікат</v>
      </c>
    </row>
    <row r="1523" spans="1:7" ht="28.8" x14ac:dyDescent="0.3">
      <c r="A1523" s="2">
        <v>1522</v>
      </c>
      <c r="B1523" s="2" t="s">
        <v>5231</v>
      </c>
      <c r="C1523" s="2" t="s">
        <v>5232</v>
      </c>
      <c r="D1523" s="2" t="s">
        <v>5233</v>
      </c>
      <c r="E1523" s="2" t="s">
        <v>5234</v>
      </c>
      <c r="F1523" s="2" t="s">
        <v>5235</v>
      </c>
      <c r="G1523" s="2" t="str">
        <f>HYPERLINK("https://talan.bank.gov.ua/get-user-certificate/RV8DCip679COycNi6ylR","Завантажити сертифікат")</f>
        <v>Завантажити сертифікат</v>
      </c>
    </row>
    <row r="1524" spans="1:7" ht="28.8" x14ac:dyDescent="0.3">
      <c r="A1524" s="2">
        <v>1523</v>
      </c>
      <c r="B1524" s="2" t="s">
        <v>5236</v>
      </c>
      <c r="C1524" s="2" t="s">
        <v>5232</v>
      </c>
      <c r="D1524" s="2" t="s">
        <v>5233</v>
      </c>
      <c r="E1524" s="2" t="s">
        <v>5237</v>
      </c>
      <c r="F1524" s="2" t="s">
        <v>5238</v>
      </c>
      <c r="G1524" s="2" t="str">
        <f>HYPERLINK("https://talan.bank.gov.ua/get-user-certificate/RV8DCGrZhOTVaa_EbVv3","Завантажити сертифікат")</f>
        <v>Завантажити сертифікат</v>
      </c>
    </row>
    <row r="1525" spans="1:7" ht="28.8" x14ac:dyDescent="0.3">
      <c r="A1525" s="2">
        <v>1524</v>
      </c>
      <c r="B1525" s="2" t="s">
        <v>5239</v>
      </c>
      <c r="C1525" s="2" t="s">
        <v>5240</v>
      </c>
      <c r="D1525" s="2" t="s">
        <v>5241</v>
      </c>
      <c r="E1525" s="2" t="s">
        <v>5242</v>
      </c>
      <c r="F1525" s="2" t="s">
        <v>5243</v>
      </c>
      <c r="G1525" s="2" t="str">
        <f>HYPERLINK("https://talan.bank.gov.ua/get-user-certificate/RV8DC8K5RK32OU7i0rlu","Завантажити сертифікат")</f>
        <v>Завантажити сертифікат</v>
      </c>
    </row>
    <row r="1526" spans="1:7" ht="28.8" x14ac:dyDescent="0.3">
      <c r="A1526" s="2">
        <v>1525</v>
      </c>
      <c r="B1526" s="2" t="s">
        <v>5244</v>
      </c>
      <c r="C1526" s="2" t="s">
        <v>5240</v>
      </c>
      <c r="D1526" s="2" t="s">
        <v>5241</v>
      </c>
      <c r="E1526" s="2" t="s">
        <v>5245</v>
      </c>
      <c r="F1526" s="2" t="s">
        <v>5246</v>
      </c>
      <c r="G1526" s="2" t="str">
        <f>HYPERLINK("https://talan.bank.gov.ua/get-user-certificate/RV8DCIKTWPfmReq30so2","Завантажити сертифікат")</f>
        <v>Завантажити сертифікат</v>
      </c>
    </row>
    <row r="1527" spans="1:7" ht="28.8" x14ac:dyDescent="0.3">
      <c r="A1527" s="2">
        <v>1526</v>
      </c>
      <c r="B1527" s="2" t="s">
        <v>5247</v>
      </c>
      <c r="C1527" s="2" t="s">
        <v>5240</v>
      </c>
      <c r="D1527" s="2" t="s">
        <v>5241</v>
      </c>
      <c r="E1527" s="2" t="s">
        <v>5248</v>
      </c>
      <c r="F1527" s="2" t="s">
        <v>5249</v>
      </c>
      <c r="G1527" s="2" t="str">
        <f>HYPERLINK("https://talan.bank.gov.ua/get-user-certificate/RV8DCPYGEf-idgE9uDIY","Завантажити сертифікат")</f>
        <v>Завантажити сертифікат</v>
      </c>
    </row>
    <row r="1528" spans="1:7" ht="28.8" x14ac:dyDescent="0.3">
      <c r="A1528" s="2">
        <v>1527</v>
      </c>
      <c r="B1528" s="2" t="s">
        <v>5250</v>
      </c>
      <c r="C1528" s="2" t="s">
        <v>5240</v>
      </c>
      <c r="D1528" s="2" t="s">
        <v>5241</v>
      </c>
      <c r="E1528" s="2" t="s">
        <v>5251</v>
      </c>
      <c r="F1528" s="2" t="s">
        <v>5252</v>
      </c>
      <c r="G1528" s="2" t="str">
        <f>HYPERLINK("https://talan.bank.gov.ua/get-user-certificate/RV8DCChutcRHTGI8-4cE","Завантажити сертифікат")</f>
        <v>Завантажити сертифікат</v>
      </c>
    </row>
    <row r="1529" spans="1:7" ht="28.8" x14ac:dyDescent="0.3">
      <c r="A1529" s="2">
        <v>1528</v>
      </c>
      <c r="B1529" s="2" t="s">
        <v>5253</v>
      </c>
      <c r="C1529" s="2" t="s">
        <v>5240</v>
      </c>
      <c r="D1529" s="2" t="s">
        <v>5241</v>
      </c>
      <c r="E1529" s="2" t="s">
        <v>5254</v>
      </c>
      <c r="F1529" s="2" t="s">
        <v>5255</v>
      </c>
      <c r="G1529" s="2" t="str">
        <f>HYPERLINK("https://talan.bank.gov.ua/get-user-certificate/RV8DCL5DcHO1qm7YEvtz","Завантажити сертифікат")</f>
        <v>Завантажити сертифікат</v>
      </c>
    </row>
    <row r="1530" spans="1:7" ht="28.8" x14ac:dyDescent="0.3">
      <c r="A1530" s="2">
        <v>1529</v>
      </c>
      <c r="B1530" s="2" t="s">
        <v>5256</v>
      </c>
      <c r="C1530" s="2" t="s">
        <v>5240</v>
      </c>
      <c r="D1530" s="2" t="s">
        <v>5241</v>
      </c>
      <c r="E1530" s="2" t="s">
        <v>5257</v>
      </c>
      <c r="F1530" s="2" t="s">
        <v>5258</v>
      </c>
      <c r="G1530" s="2" t="str">
        <f>HYPERLINK("https://talan.bank.gov.ua/get-user-certificate/RV8DC6mjVkIhrdiNXgT5","Завантажити сертифікат")</f>
        <v>Завантажити сертифікат</v>
      </c>
    </row>
    <row r="1531" spans="1:7" ht="28.8" x14ac:dyDescent="0.3">
      <c r="A1531" s="2">
        <v>1530</v>
      </c>
      <c r="B1531" s="2" t="s">
        <v>5259</v>
      </c>
      <c r="C1531" s="2" t="s">
        <v>5240</v>
      </c>
      <c r="D1531" s="2" t="s">
        <v>5241</v>
      </c>
      <c r="E1531" s="2" t="s">
        <v>5260</v>
      </c>
      <c r="F1531" s="2" t="s">
        <v>5261</v>
      </c>
      <c r="G1531" s="2" t="str">
        <f>HYPERLINK("https://talan.bank.gov.ua/get-user-certificate/RV8DCnAhwDyG12_miJz1","Завантажити сертифікат")</f>
        <v>Завантажити сертифікат</v>
      </c>
    </row>
    <row r="1532" spans="1:7" ht="28.8" x14ac:dyDescent="0.3">
      <c r="A1532" s="2">
        <v>1531</v>
      </c>
      <c r="B1532" s="2" t="s">
        <v>5262</v>
      </c>
      <c r="C1532" s="2" t="s">
        <v>5263</v>
      </c>
      <c r="D1532" s="2" t="s">
        <v>5264</v>
      </c>
      <c r="E1532" s="2" t="s">
        <v>5265</v>
      </c>
      <c r="F1532" s="2" t="s">
        <v>5266</v>
      </c>
      <c r="G1532" s="2" t="str">
        <f>HYPERLINK("https://talan.bank.gov.ua/get-user-certificate/RV8DCHhVBsPAX4ApV2QV","Завантажити сертифікат")</f>
        <v>Завантажити сертифікат</v>
      </c>
    </row>
    <row r="1533" spans="1:7" ht="28.8" x14ac:dyDescent="0.3">
      <c r="A1533" s="2">
        <v>1532</v>
      </c>
      <c r="B1533" s="2" t="s">
        <v>5267</v>
      </c>
      <c r="C1533" s="2" t="s">
        <v>5263</v>
      </c>
      <c r="D1533" s="2" t="s">
        <v>5264</v>
      </c>
      <c r="E1533" s="2" t="s">
        <v>5268</v>
      </c>
      <c r="F1533" s="2" t="s">
        <v>5269</v>
      </c>
      <c r="G1533" s="2" t="str">
        <f>HYPERLINK("https://talan.bank.gov.ua/get-user-certificate/RV8DCpSgwCXZaRAhnfi4","Завантажити сертифікат")</f>
        <v>Завантажити сертифікат</v>
      </c>
    </row>
    <row r="1534" spans="1:7" ht="28.8" x14ac:dyDescent="0.3">
      <c r="A1534" s="2">
        <v>1533</v>
      </c>
      <c r="B1534" s="2" t="s">
        <v>5270</v>
      </c>
      <c r="C1534" s="2" t="s">
        <v>5263</v>
      </c>
      <c r="D1534" s="2" t="s">
        <v>5264</v>
      </c>
      <c r="E1534" s="2" t="s">
        <v>5271</v>
      </c>
      <c r="F1534" s="2" t="s">
        <v>5272</v>
      </c>
      <c r="G1534" s="2" t="str">
        <f>HYPERLINK("https://talan.bank.gov.ua/get-user-certificate/RV8DCeTsljfw5pQ6D6ip","Завантажити сертифікат")</f>
        <v>Завантажити сертифікат</v>
      </c>
    </row>
    <row r="1535" spans="1:7" ht="28.8" x14ac:dyDescent="0.3">
      <c r="A1535" s="2">
        <v>1534</v>
      </c>
      <c r="B1535" s="2" t="s">
        <v>5273</v>
      </c>
      <c r="C1535" s="2" t="s">
        <v>5263</v>
      </c>
      <c r="D1535" s="2" t="s">
        <v>5264</v>
      </c>
      <c r="E1535" s="2" t="s">
        <v>5274</v>
      </c>
      <c r="F1535" s="2" t="s">
        <v>5275</v>
      </c>
      <c r="G1535" s="2" t="str">
        <f>HYPERLINK("https://talan.bank.gov.ua/get-user-certificate/RV8DCW--i1yrirVZ3nkq","Завантажити сертифікат")</f>
        <v>Завантажити сертифікат</v>
      </c>
    </row>
    <row r="1536" spans="1:7" ht="28.8" x14ac:dyDescent="0.3">
      <c r="A1536" s="2">
        <v>1535</v>
      </c>
      <c r="B1536" s="2" t="s">
        <v>5276</v>
      </c>
      <c r="C1536" s="2" t="s">
        <v>5263</v>
      </c>
      <c r="D1536" s="2" t="s">
        <v>5264</v>
      </c>
      <c r="E1536" s="2" t="s">
        <v>5277</v>
      </c>
      <c r="F1536" s="2" t="s">
        <v>5278</v>
      </c>
      <c r="G1536" s="2" t="str">
        <f>HYPERLINK("https://talan.bank.gov.ua/get-user-certificate/RV8DCDSgB9pczNlfUmdG","Завантажити сертифікат")</f>
        <v>Завантажити сертифікат</v>
      </c>
    </row>
    <row r="1537" spans="1:7" ht="28.8" x14ac:dyDescent="0.3">
      <c r="A1537" s="2">
        <v>1536</v>
      </c>
      <c r="B1537" s="2" t="s">
        <v>5279</v>
      </c>
      <c r="C1537" s="2" t="s">
        <v>5263</v>
      </c>
      <c r="D1537" s="2" t="s">
        <v>5264</v>
      </c>
      <c r="E1537" s="2" t="s">
        <v>5280</v>
      </c>
      <c r="F1537" s="2" t="s">
        <v>5281</v>
      </c>
      <c r="G1537" s="2" t="str">
        <f>HYPERLINK("https://talan.bank.gov.ua/get-user-certificate/RV8DCWkpnzPgBmsDx01B","Завантажити сертифікат")</f>
        <v>Завантажити сертифікат</v>
      </c>
    </row>
    <row r="1538" spans="1:7" ht="28.8" x14ac:dyDescent="0.3">
      <c r="A1538" s="2">
        <v>1537</v>
      </c>
      <c r="B1538" s="2" t="s">
        <v>5282</v>
      </c>
      <c r="C1538" s="2" t="s">
        <v>5263</v>
      </c>
      <c r="D1538" s="2" t="s">
        <v>5264</v>
      </c>
      <c r="E1538" s="2" t="s">
        <v>5283</v>
      </c>
      <c r="F1538" s="2" t="s">
        <v>5284</v>
      </c>
      <c r="G1538" s="2" t="str">
        <f>HYPERLINK("https://talan.bank.gov.ua/get-user-certificate/RV8DCZFHTuxcoyr1gW2a","Завантажити сертифікат")</f>
        <v>Завантажити сертифікат</v>
      </c>
    </row>
    <row r="1539" spans="1:7" ht="28.8" x14ac:dyDescent="0.3">
      <c r="A1539" s="2">
        <v>1538</v>
      </c>
      <c r="B1539" s="2" t="s">
        <v>5285</v>
      </c>
      <c r="C1539" s="2" t="s">
        <v>5263</v>
      </c>
      <c r="D1539" s="2" t="s">
        <v>5264</v>
      </c>
      <c r="E1539" s="2" t="s">
        <v>5286</v>
      </c>
      <c r="F1539" s="2" t="s">
        <v>5287</v>
      </c>
      <c r="G1539" s="2" t="str">
        <f>HYPERLINK("https://talan.bank.gov.ua/get-user-certificate/RV8DC6ZSIFktKTQlUEXX","Завантажити сертифікат")</f>
        <v>Завантажити сертифікат</v>
      </c>
    </row>
    <row r="1540" spans="1:7" ht="28.8" x14ac:dyDescent="0.3">
      <c r="A1540" s="2">
        <v>1539</v>
      </c>
      <c r="B1540" s="2" t="s">
        <v>5288</v>
      </c>
      <c r="C1540" s="2" t="s">
        <v>5263</v>
      </c>
      <c r="D1540" s="2" t="s">
        <v>5264</v>
      </c>
      <c r="E1540" s="2" t="s">
        <v>5289</v>
      </c>
      <c r="F1540" s="2" t="s">
        <v>5290</v>
      </c>
      <c r="G1540" s="2" t="str">
        <f>HYPERLINK("https://talan.bank.gov.ua/get-user-certificate/RV8DCyqyHwjvIIwdc4ei","Завантажити сертифікат")</f>
        <v>Завантажити сертифікат</v>
      </c>
    </row>
    <row r="1541" spans="1:7" ht="28.8" x14ac:dyDescent="0.3">
      <c r="A1541" s="2">
        <v>1540</v>
      </c>
      <c r="B1541" s="2" t="s">
        <v>5291</v>
      </c>
      <c r="C1541" s="2" t="s">
        <v>5263</v>
      </c>
      <c r="D1541" s="2" t="s">
        <v>5264</v>
      </c>
      <c r="E1541" s="2" t="s">
        <v>5292</v>
      </c>
      <c r="F1541" s="2" t="s">
        <v>5293</v>
      </c>
      <c r="G1541" s="2" t="str">
        <f>HYPERLINK("https://talan.bank.gov.ua/get-user-certificate/RV8DCBTh1NSx7YQt59J4","Завантажити сертифікат")</f>
        <v>Завантажити сертифікат</v>
      </c>
    </row>
    <row r="1542" spans="1:7" ht="28.8" x14ac:dyDescent="0.3">
      <c r="A1542" s="2">
        <v>1541</v>
      </c>
      <c r="B1542" s="2" t="s">
        <v>5294</v>
      </c>
      <c r="C1542" s="2" t="s">
        <v>5263</v>
      </c>
      <c r="D1542" s="2" t="s">
        <v>5264</v>
      </c>
      <c r="E1542" s="2" t="s">
        <v>5295</v>
      </c>
      <c r="F1542" s="2" t="s">
        <v>5296</v>
      </c>
      <c r="G1542" s="2" t="str">
        <f>HYPERLINK("https://talan.bank.gov.ua/get-user-certificate/RV8DCZm4oG93z-LMx0O5","Завантажити сертифікат")</f>
        <v>Завантажити сертифікат</v>
      </c>
    </row>
    <row r="1543" spans="1:7" ht="28.8" x14ac:dyDescent="0.3">
      <c r="A1543" s="2">
        <v>1542</v>
      </c>
      <c r="B1543" s="2" t="s">
        <v>5297</v>
      </c>
      <c r="C1543" s="2" t="s">
        <v>5263</v>
      </c>
      <c r="D1543" s="2" t="s">
        <v>5264</v>
      </c>
      <c r="E1543" s="2" t="s">
        <v>5298</v>
      </c>
      <c r="F1543" s="2" t="s">
        <v>5299</v>
      </c>
      <c r="G1543" s="2" t="str">
        <f>HYPERLINK("https://talan.bank.gov.ua/get-user-certificate/RV8DCmlO5MwUaASjZGu_","Завантажити сертифікат")</f>
        <v>Завантажити сертифікат</v>
      </c>
    </row>
    <row r="1544" spans="1:7" ht="28.8" x14ac:dyDescent="0.3">
      <c r="A1544" s="2">
        <v>1543</v>
      </c>
      <c r="B1544" s="2" t="s">
        <v>5300</v>
      </c>
      <c r="C1544" s="2" t="s">
        <v>5263</v>
      </c>
      <c r="D1544" s="2" t="s">
        <v>5264</v>
      </c>
      <c r="E1544" s="2" t="s">
        <v>5301</v>
      </c>
      <c r="F1544" s="2" t="s">
        <v>5302</v>
      </c>
      <c r="G1544" s="2" t="str">
        <f>HYPERLINK("https://talan.bank.gov.ua/get-user-certificate/RV8DCgQ0OV8jB-dbD1za","Завантажити сертифікат")</f>
        <v>Завантажити сертифікат</v>
      </c>
    </row>
    <row r="1545" spans="1:7" ht="28.8" x14ac:dyDescent="0.3">
      <c r="A1545" s="2">
        <v>1544</v>
      </c>
      <c r="B1545" s="2" t="s">
        <v>5303</v>
      </c>
      <c r="C1545" s="2" t="s">
        <v>5263</v>
      </c>
      <c r="D1545" s="2" t="s">
        <v>5264</v>
      </c>
      <c r="E1545" s="2" t="s">
        <v>5304</v>
      </c>
      <c r="F1545" s="2" t="s">
        <v>5305</v>
      </c>
      <c r="G1545" s="2" t="str">
        <f>HYPERLINK("https://talan.bank.gov.ua/get-user-certificate/RV8DCDhSTZYMJ8Z-Qacw","Завантажити сертифікат")</f>
        <v>Завантажити сертифікат</v>
      </c>
    </row>
    <row r="1546" spans="1:7" ht="28.8" x14ac:dyDescent="0.3">
      <c r="A1546" s="2">
        <v>1545</v>
      </c>
      <c r="B1546" s="2" t="s">
        <v>5306</v>
      </c>
      <c r="C1546" s="2" t="s">
        <v>5263</v>
      </c>
      <c r="D1546" s="2" t="s">
        <v>5264</v>
      </c>
      <c r="E1546" s="2" t="s">
        <v>5307</v>
      </c>
      <c r="F1546" s="2" t="s">
        <v>5308</v>
      </c>
      <c r="G1546" s="2" t="str">
        <f>HYPERLINK("https://talan.bank.gov.ua/get-user-certificate/RV8DCJJD7rEiQZsk-Ya4","Завантажити сертифікат")</f>
        <v>Завантажити сертифікат</v>
      </c>
    </row>
    <row r="1547" spans="1:7" ht="28.8" x14ac:dyDescent="0.3">
      <c r="A1547" s="2">
        <v>1546</v>
      </c>
      <c r="B1547" s="2" t="s">
        <v>5309</v>
      </c>
      <c r="C1547" s="2" t="s">
        <v>5263</v>
      </c>
      <c r="D1547" s="2" t="s">
        <v>5264</v>
      </c>
      <c r="E1547" s="2" t="s">
        <v>5310</v>
      </c>
      <c r="F1547" s="2" t="s">
        <v>5311</v>
      </c>
      <c r="G1547" s="2" t="str">
        <f>HYPERLINK("https://talan.bank.gov.ua/get-user-certificate/RV8DCcuT28Jq8YBwSFNj","Завантажити сертифікат")</f>
        <v>Завантажити сертифікат</v>
      </c>
    </row>
    <row r="1548" spans="1:7" ht="28.8" x14ac:dyDescent="0.3">
      <c r="A1548" s="2">
        <v>1547</v>
      </c>
      <c r="B1548" s="2" t="s">
        <v>5312</v>
      </c>
      <c r="C1548" s="2" t="s">
        <v>5263</v>
      </c>
      <c r="D1548" s="2" t="s">
        <v>5264</v>
      </c>
      <c r="E1548" s="2" t="s">
        <v>5313</v>
      </c>
      <c r="F1548" s="2" t="s">
        <v>5314</v>
      </c>
      <c r="G1548" s="2" t="str">
        <f>HYPERLINK("https://talan.bank.gov.ua/get-user-certificate/RV8DCRZ_g2Mfktyq-Br7","Завантажити сертифікат")</f>
        <v>Завантажити сертифікат</v>
      </c>
    </row>
    <row r="1549" spans="1:7" ht="28.8" x14ac:dyDescent="0.3">
      <c r="A1549" s="2">
        <v>1548</v>
      </c>
      <c r="B1549" s="2" t="s">
        <v>5315</v>
      </c>
      <c r="C1549" s="2" t="s">
        <v>5263</v>
      </c>
      <c r="D1549" s="2" t="s">
        <v>5264</v>
      </c>
      <c r="E1549" s="2" t="s">
        <v>5316</v>
      </c>
      <c r="F1549" s="2" t="s">
        <v>5317</v>
      </c>
      <c r="G1549" s="2" t="str">
        <f>HYPERLINK("https://talan.bank.gov.ua/get-user-certificate/RV8DCvt7nOc0IdlY352-","Завантажити сертифікат")</f>
        <v>Завантажити сертифікат</v>
      </c>
    </row>
    <row r="1550" spans="1:7" ht="28.8" x14ac:dyDescent="0.3">
      <c r="A1550" s="2">
        <v>1549</v>
      </c>
      <c r="B1550" s="2" t="s">
        <v>5318</v>
      </c>
      <c r="C1550" s="2" t="s">
        <v>5263</v>
      </c>
      <c r="D1550" s="2" t="s">
        <v>5264</v>
      </c>
      <c r="E1550" s="2" t="s">
        <v>5319</v>
      </c>
      <c r="F1550" s="2" t="s">
        <v>5320</v>
      </c>
      <c r="G1550" s="2" t="str">
        <f>HYPERLINK("https://talan.bank.gov.ua/get-user-certificate/RV8DCs2965dONxMcBCv6","Завантажити сертифікат")</f>
        <v>Завантажити сертифікат</v>
      </c>
    </row>
    <row r="1551" spans="1:7" ht="28.8" x14ac:dyDescent="0.3">
      <c r="A1551" s="2">
        <v>1550</v>
      </c>
      <c r="B1551" s="2" t="s">
        <v>5321</v>
      </c>
      <c r="C1551" s="2" t="s">
        <v>5263</v>
      </c>
      <c r="D1551" s="2" t="s">
        <v>5264</v>
      </c>
      <c r="E1551" s="2" t="s">
        <v>5322</v>
      </c>
      <c r="F1551" s="2" t="s">
        <v>5323</v>
      </c>
      <c r="G1551" s="2" t="str">
        <f>HYPERLINK("https://talan.bank.gov.ua/get-user-certificate/RV8DCA0j6rSOtSvoUxSQ","Завантажити сертифікат")</f>
        <v>Завантажити сертифікат</v>
      </c>
    </row>
    <row r="1552" spans="1:7" ht="28.8" x14ac:dyDescent="0.3">
      <c r="A1552" s="2">
        <v>1551</v>
      </c>
      <c r="B1552" s="2" t="s">
        <v>5324</v>
      </c>
      <c r="C1552" s="2" t="s">
        <v>5263</v>
      </c>
      <c r="D1552" s="2" t="s">
        <v>5264</v>
      </c>
      <c r="E1552" s="2" t="s">
        <v>5325</v>
      </c>
      <c r="F1552" s="2" t="s">
        <v>5326</v>
      </c>
      <c r="G1552" s="2" t="str">
        <f>HYPERLINK("https://talan.bank.gov.ua/get-user-certificate/RV8DC-8Nl-KnOrksS5NK","Завантажити сертифікат")</f>
        <v>Завантажити сертифікат</v>
      </c>
    </row>
    <row r="1553" spans="1:7" ht="28.8" x14ac:dyDescent="0.3">
      <c r="A1553" s="2">
        <v>1552</v>
      </c>
      <c r="B1553" s="2" t="s">
        <v>5327</v>
      </c>
      <c r="C1553" s="2" t="s">
        <v>5263</v>
      </c>
      <c r="D1553" s="2" t="s">
        <v>5264</v>
      </c>
      <c r="E1553" s="2" t="s">
        <v>5328</v>
      </c>
      <c r="F1553" s="2" t="s">
        <v>5329</v>
      </c>
      <c r="G1553" s="2" t="str">
        <f>HYPERLINK("https://talan.bank.gov.ua/get-user-certificate/RV8DCUuxdO_IyLJmzPsC","Завантажити сертифікат")</f>
        <v>Завантажити сертифікат</v>
      </c>
    </row>
    <row r="1554" spans="1:7" ht="28.8" x14ac:dyDescent="0.3">
      <c r="A1554" s="2">
        <v>1553</v>
      </c>
      <c r="B1554" s="2" t="s">
        <v>5330</v>
      </c>
      <c r="C1554" s="2" t="s">
        <v>5331</v>
      </c>
      <c r="D1554" s="2" t="s">
        <v>5332</v>
      </c>
      <c r="E1554" s="2" t="s">
        <v>5333</v>
      </c>
      <c r="F1554" s="2" t="s">
        <v>5334</v>
      </c>
      <c r="G1554" s="2" t="str">
        <f>HYPERLINK("https://talan.bank.gov.ua/get-user-certificate/RV8DCAII4EJsIA86YWc6","Завантажити сертифікат")</f>
        <v>Завантажити сертифікат</v>
      </c>
    </row>
    <row r="1555" spans="1:7" ht="28.8" x14ac:dyDescent="0.3">
      <c r="A1555" s="2">
        <v>1554</v>
      </c>
      <c r="B1555" s="2" t="s">
        <v>5335</v>
      </c>
      <c r="C1555" s="2" t="s">
        <v>5336</v>
      </c>
      <c r="D1555" s="2" t="s">
        <v>5332</v>
      </c>
      <c r="E1555" s="2" t="s">
        <v>5337</v>
      </c>
      <c r="F1555" s="2" t="s">
        <v>5338</v>
      </c>
      <c r="G1555" s="2" t="str">
        <f>HYPERLINK("https://talan.bank.gov.ua/get-user-certificate/RV8DCIqGYMmt0Ix38TNl","Завантажити сертифікат")</f>
        <v>Завантажити сертифікат</v>
      </c>
    </row>
    <row r="1556" spans="1:7" ht="28.8" x14ac:dyDescent="0.3">
      <c r="A1556" s="2">
        <v>1555</v>
      </c>
      <c r="B1556" s="2" t="s">
        <v>5339</v>
      </c>
      <c r="C1556" s="2" t="s">
        <v>5336</v>
      </c>
      <c r="D1556" s="2" t="s">
        <v>5332</v>
      </c>
      <c r="E1556" s="2" t="s">
        <v>5340</v>
      </c>
      <c r="F1556" s="2" t="s">
        <v>5341</v>
      </c>
      <c r="G1556" s="2" t="str">
        <f>HYPERLINK("https://talan.bank.gov.ua/get-user-certificate/RV8DCrYKJ6QTL5e1fc97","Завантажити сертифікат")</f>
        <v>Завантажити сертифікат</v>
      </c>
    </row>
    <row r="1557" spans="1:7" ht="28.8" x14ac:dyDescent="0.3">
      <c r="A1557" s="2">
        <v>1556</v>
      </c>
      <c r="B1557" s="2" t="s">
        <v>5342</v>
      </c>
      <c r="C1557" s="2" t="s">
        <v>5336</v>
      </c>
      <c r="D1557" s="2" t="s">
        <v>5332</v>
      </c>
      <c r="E1557" s="2" t="s">
        <v>5343</v>
      </c>
      <c r="F1557" s="2" t="s">
        <v>5344</v>
      </c>
      <c r="G1557" s="2" t="str">
        <f>HYPERLINK("https://talan.bank.gov.ua/get-user-certificate/RV8DCw8cYla66UIgmg0V","Завантажити сертифікат")</f>
        <v>Завантажити сертифікат</v>
      </c>
    </row>
    <row r="1558" spans="1:7" x14ac:dyDescent="0.3">
      <c r="A1558" s="2">
        <v>1557</v>
      </c>
      <c r="B1558" s="2" t="s">
        <v>5345</v>
      </c>
      <c r="C1558" s="2" t="s">
        <v>5346</v>
      </c>
      <c r="D1558" s="2" t="s">
        <v>5332</v>
      </c>
      <c r="E1558" s="2" t="s">
        <v>5347</v>
      </c>
      <c r="F1558" s="2" t="s">
        <v>5348</v>
      </c>
      <c r="G1558" s="2" t="str">
        <f>HYPERLINK("https://talan.bank.gov.ua/get-user-certificate/RV8DCTIA821H6uyjFW-M","Завантажити сертифікат")</f>
        <v>Завантажити сертифікат</v>
      </c>
    </row>
    <row r="1559" spans="1:7" x14ac:dyDescent="0.3">
      <c r="A1559" s="2">
        <v>1558</v>
      </c>
      <c r="B1559" s="2" t="s">
        <v>5349</v>
      </c>
      <c r="C1559" s="2" t="s">
        <v>5336</v>
      </c>
      <c r="D1559" s="2" t="s">
        <v>5332</v>
      </c>
      <c r="E1559" s="2" t="s">
        <v>5350</v>
      </c>
      <c r="F1559" s="2" t="s">
        <v>5351</v>
      </c>
      <c r="G1559" s="2" t="str">
        <f>HYPERLINK("https://talan.bank.gov.ua/get-user-certificate/RV8DCD_f23Vu2K7IfMb1","Завантажити сертифікат")</f>
        <v>Завантажити сертифікат</v>
      </c>
    </row>
    <row r="1560" spans="1:7" ht="28.8" x14ac:dyDescent="0.3">
      <c r="A1560" s="2">
        <v>1559</v>
      </c>
      <c r="B1560" s="2" t="s">
        <v>5352</v>
      </c>
      <c r="C1560" s="2" t="s">
        <v>5353</v>
      </c>
      <c r="D1560" s="2" t="s">
        <v>5354</v>
      </c>
      <c r="E1560" s="2" t="s">
        <v>5355</v>
      </c>
      <c r="F1560" s="2" t="s">
        <v>5356</v>
      </c>
      <c r="G1560" s="2" t="str">
        <f>HYPERLINK("https://talan.bank.gov.ua/get-user-certificate/RV8DCNcBblL0ooOWESXr","Завантажити сертифікат")</f>
        <v>Завантажити сертифікат</v>
      </c>
    </row>
    <row r="1561" spans="1:7" ht="28.8" x14ac:dyDescent="0.3">
      <c r="A1561" s="2">
        <v>1560</v>
      </c>
      <c r="B1561" s="2" t="s">
        <v>5357</v>
      </c>
      <c r="C1561" s="2" t="s">
        <v>5353</v>
      </c>
      <c r="D1561" s="2" t="s">
        <v>5354</v>
      </c>
      <c r="E1561" s="2" t="s">
        <v>5358</v>
      </c>
      <c r="F1561" s="2" t="s">
        <v>5359</v>
      </c>
      <c r="G1561" s="2" t="str">
        <f>HYPERLINK("https://talan.bank.gov.ua/get-user-certificate/RV8DCYd9s4Bp5Q6j-an7","Завантажити сертифікат")</f>
        <v>Завантажити сертифікат</v>
      </c>
    </row>
    <row r="1562" spans="1:7" ht="28.8" x14ac:dyDescent="0.3">
      <c r="A1562" s="2">
        <v>1561</v>
      </c>
      <c r="B1562" s="2" t="s">
        <v>5360</v>
      </c>
      <c r="C1562" s="2" t="s">
        <v>5361</v>
      </c>
      <c r="D1562" s="2" t="s">
        <v>5362</v>
      </c>
      <c r="E1562" s="2" t="s">
        <v>5363</v>
      </c>
      <c r="F1562" s="2" t="s">
        <v>5364</v>
      </c>
      <c r="G1562" s="2" t="str">
        <f>HYPERLINK("https://talan.bank.gov.ua/get-user-certificate/RV8DCNwoOb6fYRh4WHhY","Завантажити сертифікат")</f>
        <v>Завантажити сертифікат</v>
      </c>
    </row>
    <row r="1563" spans="1:7" ht="28.8" x14ac:dyDescent="0.3">
      <c r="A1563" s="2">
        <v>1562</v>
      </c>
      <c r="B1563" s="2" t="s">
        <v>5365</v>
      </c>
      <c r="C1563" s="2" t="s">
        <v>5361</v>
      </c>
      <c r="D1563" s="2" t="s">
        <v>5362</v>
      </c>
      <c r="E1563" s="2" t="s">
        <v>5366</v>
      </c>
      <c r="F1563" s="2" t="s">
        <v>5367</v>
      </c>
      <c r="G1563" s="2" t="str">
        <f>HYPERLINK("https://talan.bank.gov.ua/get-user-certificate/RV8DCHGUbuREBmPg_7zL","Завантажити сертифікат")</f>
        <v>Завантажити сертифікат</v>
      </c>
    </row>
    <row r="1564" spans="1:7" ht="28.8" x14ac:dyDescent="0.3">
      <c r="A1564" s="2">
        <v>1563</v>
      </c>
      <c r="B1564" s="2" t="s">
        <v>5368</v>
      </c>
      <c r="C1564" s="2" t="s">
        <v>5369</v>
      </c>
      <c r="D1564" s="2" t="s">
        <v>5370</v>
      </c>
      <c r="E1564" s="2" t="s">
        <v>5371</v>
      </c>
      <c r="F1564" s="2" t="s">
        <v>5372</v>
      </c>
      <c r="G1564" s="2" t="str">
        <f>HYPERLINK("https://talan.bank.gov.ua/get-user-certificate/RV8DCAq-qM3BKg2z-_Bj","Завантажити сертифікат")</f>
        <v>Завантажити сертифікат</v>
      </c>
    </row>
    <row r="1565" spans="1:7" ht="28.8" x14ac:dyDescent="0.3">
      <c r="A1565" s="2">
        <v>1564</v>
      </c>
      <c r="B1565" s="2" t="s">
        <v>5373</v>
      </c>
      <c r="C1565" s="2" t="s">
        <v>5369</v>
      </c>
      <c r="D1565" s="2" t="s">
        <v>5370</v>
      </c>
      <c r="E1565" s="2" t="s">
        <v>5374</v>
      </c>
      <c r="F1565" s="2" t="s">
        <v>5375</v>
      </c>
      <c r="G1565" s="2" t="str">
        <f>HYPERLINK("https://talan.bank.gov.ua/get-user-certificate/RV8DChRb3ks5BCLoUFit","Завантажити сертифікат")</f>
        <v>Завантажити сертифікат</v>
      </c>
    </row>
    <row r="1566" spans="1:7" ht="28.8" x14ac:dyDescent="0.3">
      <c r="A1566" s="2">
        <v>1565</v>
      </c>
      <c r="B1566" s="2" t="s">
        <v>5376</v>
      </c>
      <c r="C1566" s="2" t="s">
        <v>5369</v>
      </c>
      <c r="D1566" s="2" t="s">
        <v>5370</v>
      </c>
      <c r="E1566" s="2" t="s">
        <v>5377</v>
      </c>
      <c r="F1566" s="2" t="s">
        <v>5378</v>
      </c>
      <c r="G1566" s="2" t="str">
        <f>HYPERLINK("https://talan.bank.gov.ua/get-user-certificate/RV8DCjbDxuHrRnbzamVi","Завантажити сертифікат")</f>
        <v>Завантажити сертифікат</v>
      </c>
    </row>
    <row r="1567" spans="1:7" ht="28.8" x14ac:dyDescent="0.3">
      <c r="A1567" s="2">
        <v>1566</v>
      </c>
      <c r="B1567" s="2" t="s">
        <v>5379</v>
      </c>
      <c r="C1567" s="2" t="s">
        <v>5369</v>
      </c>
      <c r="D1567" s="2" t="s">
        <v>5370</v>
      </c>
      <c r="E1567" s="2" t="s">
        <v>5380</v>
      </c>
      <c r="F1567" s="2" t="s">
        <v>5381</v>
      </c>
      <c r="G1567" s="2" t="str">
        <f>HYPERLINK("https://talan.bank.gov.ua/get-user-certificate/RV8DC2nb7-N9Lx1I-H42","Завантажити сертифікат")</f>
        <v>Завантажити сертифікат</v>
      </c>
    </row>
    <row r="1568" spans="1:7" ht="28.8" x14ac:dyDescent="0.3">
      <c r="A1568" s="2">
        <v>1567</v>
      </c>
      <c r="B1568" s="2" t="s">
        <v>5382</v>
      </c>
      <c r="C1568" s="2" t="s">
        <v>5369</v>
      </c>
      <c r="D1568" s="2" t="s">
        <v>5370</v>
      </c>
      <c r="E1568" s="2" t="s">
        <v>5383</v>
      </c>
      <c r="F1568" s="2" t="s">
        <v>5384</v>
      </c>
      <c r="G1568" s="2" t="str">
        <f>HYPERLINK("https://talan.bank.gov.ua/get-user-certificate/RV8DCXTkkNKacxAJgQyk","Завантажити сертифікат")</f>
        <v>Завантажити сертифікат</v>
      </c>
    </row>
    <row r="1569" spans="1:7" x14ac:dyDescent="0.3">
      <c r="A1569" s="2">
        <v>1568</v>
      </c>
      <c r="B1569" s="2" t="s">
        <v>5385</v>
      </c>
      <c r="C1569" s="2" t="s">
        <v>5386</v>
      </c>
      <c r="D1569" s="2" t="s">
        <v>5387</v>
      </c>
      <c r="E1569" s="2" t="s">
        <v>5388</v>
      </c>
      <c r="F1569" s="2" t="s">
        <v>5389</v>
      </c>
      <c r="G1569" s="2" t="str">
        <f>HYPERLINK("https://talan.bank.gov.ua/get-user-certificate/RV8DCD3dmtWX2U_pZrKU","Завантажити сертифікат")</f>
        <v>Завантажити сертифікат</v>
      </c>
    </row>
    <row r="1570" spans="1:7" x14ac:dyDescent="0.3">
      <c r="A1570" s="2">
        <v>1569</v>
      </c>
      <c r="B1570" s="2" t="s">
        <v>5390</v>
      </c>
      <c r="C1570" s="2" t="s">
        <v>5391</v>
      </c>
      <c r="D1570" s="2" t="s">
        <v>5387</v>
      </c>
      <c r="E1570" s="2" t="s">
        <v>5392</v>
      </c>
      <c r="F1570" s="2" t="s">
        <v>5393</v>
      </c>
      <c r="G1570" s="2" t="str">
        <f>HYPERLINK("https://talan.bank.gov.ua/get-user-certificate/RV8DCHl8keUp95SFfdYz","Завантажити сертифікат")</f>
        <v>Завантажити сертифікат</v>
      </c>
    </row>
    <row r="1571" spans="1:7" x14ac:dyDescent="0.3">
      <c r="A1571" s="2">
        <v>1570</v>
      </c>
      <c r="B1571" s="2" t="s">
        <v>5394</v>
      </c>
      <c r="C1571" s="2" t="s">
        <v>5395</v>
      </c>
      <c r="D1571" s="2" t="s">
        <v>5387</v>
      </c>
      <c r="E1571" s="2" t="s">
        <v>5396</v>
      </c>
      <c r="F1571" s="2" t="s">
        <v>5397</v>
      </c>
      <c r="G1571" s="2" t="str">
        <f>HYPERLINK("https://talan.bank.gov.ua/get-user-certificate/RV8DCo_jC1bCvDwTGbb8","Завантажити сертифікат")</f>
        <v>Завантажити сертифікат</v>
      </c>
    </row>
    <row r="1572" spans="1:7" ht="28.8" x14ac:dyDescent="0.3">
      <c r="A1572" s="2">
        <v>1571</v>
      </c>
      <c r="B1572" s="2" t="s">
        <v>5398</v>
      </c>
      <c r="C1572" s="2" t="s">
        <v>5395</v>
      </c>
      <c r="D1572" s="2" t="s">
        <v>5387</v>
      </c>
      <c r="E1572" s="2" t="s">
        <v>5399</v>
      </c>
      <c r="F1572" s="2" t="s">
        <v>5400</v>
      </c>
      <c r="G1572" s="2" t="str">
        <f>HYPERLINK("https://talan.bank.gov.ua/get-user-certificate/RV8DCbR2baeIi8zQe5Gi","Завантажити сертифікат")</f>
        <v>Завантажити сертифікат</v>
      </c>
    </row>
    <row r="1573" spans="1:7" x14ac:dyDescent="0.3">
      <c r="A1573" s="2">
        <v>1572</v>
      </c>
      <c r="B1573" s="2" t="s">
        <v>5401</v>
      </c>
      <c r="C1573" s="2" t="s">
        <v>5402</v>
      </c>
      <c r="D1573" s="2" t="s">
        <v>5387</v>
      </c>
      <c r="E1573" s="2" t="s">
        <v>5403</v>
      </c>
      <c r="F1573" s="2" t="s">
        <v>5404</v>
      </c>
      <c r="G1573" s="2" t="str">
        <f>HYPERLINK("https://talan.bank.gov.ua/get-user-certificate/RV8DCtwgJwUyD4VHw2w5","Завантажити сертифікат")</f>
        <v>Завантажити сертифікат</v>
      </c>
    </row>
    <row r="1574" spans="1:7" x14ac:dyDescent="0.3">
      <c r="A1574" s="2">
        <v>1573</v>
      </c>
      <c r="B1574" s="2" t="s">
        <v>5405</v>
      </c>
      <c r="C1574" s="2" t="s">
        <v>5386</v>
      </c>
      <c r="D1574" s="2" t="s">
        <v>5387</v>
      </c>
      <c r="E1574" s="2" t="s">
        <v>5406</v>
      </c>
      <c r="F1574" s="2" t="s">
        <v>5407</v>
      </c>
      <c r="G1574" s="2" t="str">
        <f>HYPERLINK("https://talan.bank.gov.ua/get-user-certificate/RV8DCSgpF6035mmu6vaX","Завантажити сертифікат")</f>
        <v>Завантажити сертифікат</v>
      </c>
    </row>
    <row r="1575" spans="1:7" x14ac:dyDescent="0.3">
      <c r="A1575" s="2">
        <v>1574</v>
      </c>
      <c r="B1575" s="2" t="s">
        <v>5408</v>
      </c>
      <c r="C1575" s="2" t="s">
        <v>5402</v>
      </c>
      <c r="D1575" s="2" t="s">
        <v>5387</v>
      </c>
      <c r="E1575" s="2" t="s">
        <v>5409</v>
      </c>
      <c r="F1575" s="2" t="s">
        <v>5410</v>
      </c>
      <c r="G1575" s="2" t="str">
        <f>HYPERLINK("https://talan.bank.gov.ua/get-user-certificate/RV8DCnVCkcwLrqMy0k8R","Завантажити сертифікат")</f>
        <v>Завантажити сертифікат</v>
      </c>
    </row>
    <row r="1576" spans="1:7" x14ac:dyDescent="0.3">
      <c r="A1576" s="2">
        <v>1575</v>
      </c>
      <c r="B1576" s="2" t="s">
        <v>5411</v>
      </c>
      <c r="C1576" s="2" t="s">
        <v>5386</v>
      </c>
      <c r="D1576" s="2" t="s">
        <v>5387</v>
      </c>
      <c r="E1576" s="2" t="s">
        <v>5412</v>
      </c>
      <c r="F1576" s="2" t="s">
        <v>5413</v>
      </c>
      <c r="G1576" s="2" t="str">
        <f>HYPERLINK("https://talan.bank.gov.ua/get-user-certificate/RV8DCb4eOtFkPdoVhGz2","Завантажити сертифікат")</f>
        <v>Завантажити сертифікат</v>
      </c>
    </row>
    <row r="1577" spans="1:7" ht="28.8" x14ac:dyDescent="0.3">
      <c r="A1577" s="2">
        <v>1576</v>
      </c>
      <c r="B1577" s="2" t="s">
        <v>5414</v>
      </c>
      <c r="C1577" s="2" t="s">
        <v>5391</v>
      </c>
      <c r="D1577" s="2" t="s">
        <v>5387</v>
      </c>
      <c r="E1577" s="2" t="s">
        <v>5415</v>
      </c>
      <c r="F1577" s="2" t="s">
        <v>5416</v>
      </c>
      <c r="G1577" s="2" t="str">
        <f>HYPERLINK("https://talan.bank.gov.ua/get-user-certificate/RV8DCOcdM6nGr0aoh8B7","Завантажити сертифікат")</f>
        <v>Завантажити сертифікат</v>
      </c>
    </row>
    <row r="1578" spans="1:7" ht="28.8" x14ac:dyDescent="0.3">
      <c r="A1578" s="2">
        <v>1577</v>
      </c>
      <c r="B1578" s="2" t="s">
        <v>5417</v>
      </c>
      <c r="C1578" s="2" t="s">
        <v>5386</v>
      </c>
      <c r="D1578" s="2" t="s">
        <v>5387</v>
      </c>
      <c r="E1578" s="2" t="s">
        <v>5418</v>
      </c>
      <c r="F1578" s="2" t="s">
        <v>5419</v>
      </c>
      <c r="G1578" s="2" t="str">
        <f>HYPERLINK("https://talan.bank.gov.ua/get-user-certificate/RV8DC6rRCMHi3YsBbvrh","Завантажити сертифікат")</f>
        <v>Завантажити сертифікат</v>
      </c>
    </row>
    <row r="1579" spans="1:7" x14ac:dyDescent="0.3">
      <c r="A1579" s="2">
        <v>1578</v>
      </c>
      <c r="B1579" s="2" t="s">
        <v>5420</v>
      </c>
      <c r="C1579" s="2" t="s">
        <v>5402</v>
      </c>
      <c r="D1579" s="2" t="s">
        <v>5387</v>
      </c>
      <c r="E1579" s="2" t="s">
        <v>5421</v>
      </c>
      <c r="F1579" s="2" t="s">
        <v>5422</v>
      </c>
      <c r="G1579" s="2" t="str">
        <f>HYPERLINK("https://talan.bank.gov.ua/get-user-certificate/RV8DCg5UA36WCpE81pZ7","Завантажити сертифікат")</f>
        <v>Завантажити сертифікат</v>
      </c>
    </row>
    <row r="1580" spans="1:7" ht="28.8" x14ac:dyDescent="0.3">
      <c r="A1580" s="2">
        <v>1579</v>
      </c>
      <c r="B1580" s="2" t="s">
        <v>5423</v>
      </c>
      <c r="C1580" s="2" t="s">
        <v>5386</v>
      </c>
      <c r="D1580" s="2" t="s">
        <v>5387</v>
      </c>
      <c r="E1580" s="2" t="s">
        <v>5424</v>
      </c>
      <c r="F1580" s="2" t="s">
        <v>5425</v>
      </c>
      <c r="G1580" s="2" t="str">
        <f>HYPERLINK("https://talan.bank.gov.ua/get-user-certificate/RV8DC80MCGO5eT0qPxRI","Завантажити сертифікат")</f>
        <v>Завантажити сертифікат</v>
      </c>
    </row>
    <row r="1581" spans="1:7" ht="28.8" x14ac:dyDescent="0.3">
      <c r="A1581" s="2">
        <v>1580</v>
      </c>
      <c r="B1581" s="2" t="s">
        <v>5426</v>
      </c>
      <c r="C1581" s="2" t="s">
        <v>5386</v>
      </c>
      <c r="D1581" s="2" t="s">
        <v>5387</v>
      </c>
      <c r="E1581" s="2" t="s">
        <v>5427</v>
      </c>
      <c r="F1581" s="2" t="s">
        <v>5428</v>
      </c>
      <c r="G1581" s="2" t="str">
        <f>HYPERLINK("https://talan.bank.gov.ua/get-user-certificate/RV8DCNPQgHWJSEBJT7eF","Завантажити сертифікат")</f>
        <v>Завантажити сертифікат</v>
      </c>
    </row>
    <row r="1582" spans="1:7" x14ac:dyDescent="0.3">
      <c r="A1582" s="2">
        <v>1581</v>
      </c>
      <c r="B1582" s="2" t="s">
        <v>5429</v>
      </c>
      <c r="C1582" s="2" t="s">
        <v>5386</v>
      </c>
      <c r="D1582" s="2" t="s">
        <v>5387</v>
      </c>
      <c r="E1582" s="2" t="s">
        <v>5430</v>
      </c>
      <c r="F1582" s="2" t="s">
        <v>5431</v>
      </c>
      <c r="G1582" s="2" t="str">
        <f>HYPERLINK("https://talan.bank.gov.ua/get-user-certificate/RV8DCQN-ko_HphFfOgSF","Завантажити сертифікат")</f>
        <v>Завантажити сертифікат</v>
      </c>
    </row>
    <row r="1583" spans="1:7" x14ac:dyDescent="0.3">
      <c r="A1583" s="2">
        <v>1582</v>
      </c>
      <c r="B1583" s="2" t="s">
        <v>5432</v>
      </c>
      <c r="C1583" s="2" t="s">
        <v>5391</v>
      </c>
      <c r="D1583" s="2" t="s">
        <v>5387</v>
      </c>
      <c r="E1583" s="2" t="s">
        <v>5433</v>
      </c>
      <c r="F1583" s="2" t="s">
        <v>5434</v>
      </c>
      <c r="G1583" s="2" t="str">
        <f>HYPERLINK("https://talan.bank.gov.ua/get-user-certificate/RV8DCMNlYTGeRF1XHnOz","Завантажити сертифікат")</f>
        <v>Завантажити сертифікат</v>
      </c>
    </row>
    <row r="1584" spans="1:7" ht="28.8" x14ac:dyDescent="0.3">
      <c r="A1584" s="2">
        <v>1583</v>
      </c>
      <c r="B1584" s="2" t="s">
        <v>5435</v>
      </c>
      <c r="C1584" s="2" t="s">
        <v>5436</v>
      </c>
      <c r="D1584" s="2" t="s">
        <v>5437</v>
      </c>
      <c r="E1584" s="2" t="s">
        <v>5438</v>
      </c>
      <c r="F1584" s="2" t="s">
        <v>5439</v>
      </c>
      <c r="G1584" s="2" t="str">
        <f>HYPERLINK("https://talan.bank.gov.ua/get-user-certificate/RV8DCwlZuPSo7u2dZKg1","Завантажити сертифікат")</f>
        <v>Завантажити сертифікат</v>
      </c>
    </row>
    <row r="1585" spans="1:8" ht="28.8" x14ac:dyDescent="0.3">
      <c r="A1585" s="2">
        <v>1584</v>
      </c>
      <c r="B1585" s="2" t="s">
        <v>5440</v>
      </c>
      <c r="C1585" s="2" t="s">
        <v>5436</v>
      </c>
      <c r="D1585" s="2" t="s">
        <v>5437</v>
      </c>
      <c r="E1585" s="2" t="s">
        <v>5441</v>
      </c>
      <c r="F1585" s="2" t="s">
        <v>5442</v>
      </c>
      <c r="G1585" s="2" t="str">
        <f>HYPERLINK("https://talan.bank.gov.ua/get-user-certificate/RV8DCGnx_ss-WSKawZpO","Завантажити сертифікат")</f>
        <v>Завантажити сертифікат</v>
      </c>
    </row>
    <row r="1586" spans="1:8" ht="28.8" x14ac:dyDescent="0.3">
      <c r="A1586" s="2">
        <v>1585</v>
      </c>
      <c r="B1586" s="2" t="s">
        <v>5443</v>
      </c>
      <c r="C1586" s="2" t="s">
        <v>5436</v>
      </c>
      <c r="D1586" s="2" t="s">
        <v>5437</v>
      </c>
      <c r="E1586" s="2" t="s">
        <v>5444</v>
      </c>
      <c r="F1586" s="2" t="s">
        <v>5445</v>
      </c>
      <c r="G1586" s="2" t="str">
        <f>HYPERLINK("https://talan.bank.gov.ua/get-user-certificate/RV8DC8xYynrB8mneKq8e","Завантажити сертифікат")</f>
        <v>Завантажити сертифікат</v>
      </c>
    </row>
    <row r="1587" spans="1:8" ht="28.8" x14ac:dyDescent="0.3">
      <c r="A1587" s="2">
        <v>1586</v>
      </c>
      <c r="B1587" s="2" t="s">
        <v>5446</v>
      </c>
      <c r="C1587" s="2" t="s">
        <v>5436</v>
      </c>
      <c r="D1587" s="2" t="s">
        <v>5437</v>
      </c>
      <c r="E1587" s="2" t="s">
        <v>5447</v>
      </c>
      <c r="F1587" s="2" t="s">
        <v>5448</v>
      </c>
      <c r="G1587" s="2" t="str">
        <f>HYPERLINK("https://talan.bank.gov.ua/get-user-certificate/RV8DCRX1MNLKn0PQHFTN","Завантажити сертифікат")</f>
        <v>Завантажити сертифікат</v>
      </c>
    </row>
    <row r="1588" spans="1:8" ht="28.8" x14ac:dyDescent="0.3">
      <c r="A1588" s="2">
        <v>1587</v>
      </c>
      <c r="B1588" s="2" t="s">
        <v>5449</v>
      </c>
      <c r="C1588" s="2" t="s">
        <v>5436</v>
      </c>
      <c r="D1588" s="2" t="s">
        <v>5437</v>
      </c>
      <c r="E1588" s="2" t="s">
        <v>5450</v>
      </c>
      <c r="F1588" s="2" t="s">
        <v>5451</v>
      </c>
      <c r="G1588" s="2" t="str">
        <f>HYPERLINK("https://talan.bank.gov.ua/get-user-certificate/RV8DC10CUtaDo29MBC7U","Завантажити сертифікат")</f>
        <v>Завантажити сертифікат</v>
      </c>
    </row>
    <row r="1589" spans="1:8" ht="28.8" x14ac:dyDescent="0.3">
      <c r="A1589" s="2">
        <v>1588</v>
      </c>
      <c r="B1589" s="2" t="s">
        <v>5452</v>
      </c>
      <c r="C1589" s="2" t="s">
        <v>5436</v>
      </c>
      <c r="D1589" s="2" t="s">
        <v>5437</v>
      </c>
      <c r="E1589" s="2" t="s">
        <v>5453</v>
      </c>
      <c r="F1589" s="2" t="s">
        <v>5454</v>
      </c>
      <c r="G1589" s="2" t="str">
        <f>HYPERLINK("https://talan.bank.gov.ua/get-user-certificate/RV8DCOecPMZsmG6uVdc7","Завантажити сертифікат")</f>
        <v>Завантажити сертифікат</v>
      </c>
    </row>
    <row r="1590" spans="1:8" ht="28.8" x14ac:dyDescent="0.3">
      <c r="A1590" s="2">
        <v>1589</v>
      </c>
      <c r="B1590" s="2" t="s">
        <v>5455</v>
      </c>
      <c r="C1590" s="2" t="s">
        <v>5436</v>
      </c>
      <c r="D1590" s="2" t="s">
        <v>5437</v>
      </c>
      <c r="E1590" s="2" t="s">
        <v>5456</v>
      </c>
      <c r="F1590" s="2" t="s">
        <v>5457</v>
      </c>
      <c r="G1590" s="2" t="str">
        <f>HYPERLINK("https://talan.bank.gov.ua/get-user-certificate/RV8DCCELdH9dKTBgZBi9","Завантажити сертифікат")</f>
        <v>Завантажити сертифікат</v>
      </c>
    </row>
    <row r="1591" spans="1:8" ht="28.8" x14ac:dyDescent="0.3">
      <c r="A1591" s="2">
        <v>1590</v>
      </c>
      <c r="B1591" s="2" t="s">
        <v>5458</v>
      </c>
      <c r="C1591" s="2" t="s">
        <v>5436</v>
      </c>
      <c r="D1591" s="2" t="s">
        <v>5437</v>
      </c>
      <c r="E1591" s="2" t="s">
        <v>5459</v>
      </c>
      <c r="F1591" s="2" t="s">
        <v>5460</v>
      </c>
      <c r="G1591" s="2" t="str">
        <f>HYPERLINK("https://talan.bank.gov.ua/get-user-certificate/RV8DCeKbF8uZWmn99qS_","Завантажити сертифікат")</f>
        <v>Завантажити сертифікат</v>
      </c>
    </row>
    <row r="1592" spans="1:8" ht="43.2" x14ac:dyDescent="0.3">
      <c r="A1592" s="2">
        <v>1591</v>
      </c>
      <c r="B1592" s="2" t="s">
        <v>5461</v>
      </c>
      <c r="C1592" s="2" t="s">
        <v>5462</v>
      </c>
      <c r="D1592" s="2" t="s">
        <v>5463</v>
      </c>
      <c r="E1592" s="2" t="s">
        <v>5464</v>
      </c>
      <c r="F1592" s="2" t="s">
        <v>5465</v>
      </c>
      <c r="G1592" s="2" t="str">
        <f>HYPERLINK("https://talan.bank.gov.ua/get-user-certificate/RV8DCJdpbqWnTRq9qIiZ","Завантажити сертифікат")</f>
        <v>Завантажити сертифікат</v>
      </c>
    </row>
    <row r="1593" spans="1:8" ht="43.2" x14ac:dyDescent="0.3">
      <c r="A1593" s="2">
        <v>1592</v>
      </c>
      <c r="B1593" s="2" t="s">
        <v>5466</v>
      </c>
      <c r="C1593" s="2" t="s">
        <v>5467</v>
      </c>
      <c r="D1593" s="2" t="s">
        <v>5463</v>
      </c>
      <c r="E1593" s="2" t="s">
        <v>5468</v>
      </c>
      <c r="F1593" s="2" t="s">
        <v>5469</v>
      </c>
      <c r="G1593" s="2" t="str">
        <f>HYPERLINK("https://talan.bank.gov.ua/get-user-certificate/RV8DC9Qn-eipU7zTv7vv","Завантажити сертифікат")</f>
        <v>Завантажити сертифікат</v>
      </c>
    </row>
    <row r="1594" spans="1:8" ht="43.2" x14ac:dyDescent="0.3">
      <c r="A1594" s="2">
        <v>1593</v>
      </c>
      <c r="B1594" s="4" t="s">
        <v>5470</v>
      </c>
      <c r="C1594" s="4" t="s">
        <v>5471</v>
      </c>
      <c r="D1594" s="4" t="s">
        <v>5463</v>
      </c>
      <c r="E1594" s="4" t="s">
        <v>5472</v>
      </c>
      <c r="F1594" s="4" t="s">
        <v>5771</v>
      </c>
      <c r="G1594" s="4" t="str">
        <f>HYPERLINK("https://talan.bank.gov.ua/get-user-certificate/lbhj9ijeQK8bDiWIL9_l","Завантажити сертифікат")</f>
        <v>Завантажити сертифікат</v>
      </c>
      <c r="H1594" s="4"/>
    </row>
    <row r="1595" spans="1:8" ht="43.2" x14ac:dyDescent="0.3">
      <c r="A1595" s="2">
        <v>1594</v>
      </c>
      <c r="B1595" s="2" t="s">
        <v>5473</v>
      </c>
      <c r="C1595" s="2" t="s">
        <v>5474</v>
      </c>
      <c r="D1595" s="2" t="s">
        <v>5475</v>
      </c>
      <c r="E1595" s="2" t="s">
        <v>5476</v>
      </c>
      <c r="F1595" s="2" t="s">
        <v>5477</v>
      </c>
      <c r="G1595" s="2" t="str">
        <f>HYPERLINK("https://talan.bank.gov.ua/get-user-certificate/RV8DChXDJEcA2ihqK3EW","Завантажити сертифікат")</f>
        <v>Завантажити сертифікат</v>
      </c>
    </row>
    <row r="1596" spans="1:8" ht="43.2" x14ac:dyDescent="0.3">
      <c r="A1596" s="2">
        <v>1595</v>
      </c>
      <c r="B1596" s="2" t="s">
        <v>5478</v>
      </c>
      <c r="C1596" s="2" t="s">
        <v>5474</v>
      </c>
      <c r="D1596" s="2" t="s">
        <v>5475</v>
      </c>
      <c r="E1596" s="2" t="s">
        <v>5479</v>
      </c>
      <c r="F1596" s="2" t="s">
        <v>5480</v>
      </c>
      <c r="G1596" s="2" t="str">
        <f>HYPERLINK("https://talan.bank.gov.ua/get-user-certificate/RV8DCOVEkRTmj1WhFR7a","Завантажити сертифікат")</f>
        <v>Завантажити сертифікат</v>
      </c>
    </row>
    <row r="1597" spans="1:8" ht="43.2" x14ac:dyDescent="0.3">
      <c r="A1597" s="2">
        <v>1596</v>
      </c>
      <c r="B1597" s="2" t="s">
        <v>5481</v>
      </c>
      <c r="C1597" s="2" t="s">
        <v>5474</v>
      </c>
      <c r="D1597" s="2" t="s">
        <v>5475</v>
      </c>
      <c r="E1597" s="2" t="s">
        <v>5482</v>
      </c>
      <c r="F1597" s="2" t="s">
        <v>5483</v>
      </c>
      <c r="G1597" s="2" t="str">
        <f>HYPERLINK("https://talan.bank.gov.ua/get-user-certificate/RV8DCXHXX4F7QgnfcMwX","Завантажити сертифікат")</f>
        <v>Завантажити сертифікат</v>
      </c>
    </row>
    <row r="1598" spans="1:8" ht="43.2" x14ac:dyDescent="0.3">
      <c r="A1598" s="2">
        <v>1597</v>
      </c>
      <c r="B1598" s="2" t="s">
        <v>5484</v>
      </c>
      <c r="C1598" s="2" t="s">
        <v>5474</v>
      </c>
      <c r="D1598" s="2" t="s">
        <v>5475</v>
      </c>
      <c r="E1598" s="2" t="s">
        <v>5485</v>
      </c>
      <c r="F1598" s="2" t="s">
        <v>5486</v>
      </c>
      <c r="G1598" s="2" t="str">
        <f>HYPERLINK("https://talan.bank.gov.ua/get-user-certificate/RV8DC0Rseynx91f-GMTv","Завантажити сертифікат")</f>
        <v>Завантажити сертифікат</v>
      </c>
    </row>
    <row r="1599" spans="1:8" ht="28.8" x14ac:dyDescent="0.3">
      <c r="A1599" s="2">
        <v>1598</v>
      </c>
      <c r="B1599" s="2" t="s">
        <v>5487</v>
      </c>
      <c r="C1599" s="2" t="s">
        <v>5488</v>
      </c>
      <c r="D1599" s="2" t="s">
        <v>5489</v>
      </c>
      <c r="E1599" s="2" t="s">
        <v>5490</v>
      </c>
      <c r="F1599" s="2" t="s">
        <v>5491</v>
      </c>
      <c r="G1599" s="2" t="str">
        <f>HYPERLINK("https://talan.bank.gov.ua/get-user-certificate/RV8DC_yaIyU2zhQqUIxn","Завантажити сертифікат")</f>
        <v>Завантажити сертифікат</v>
      </c>
    </row>
    <row r="1600" spans="1:8" ht="28.8" x14ac:dyDescent="0.3">
      <c r="A1600" s="2">
        <v>1599</v>
      </c>
      <c r="B1600" s="2" t="s">
        <v>5492</v>
      </c>
      <c r="C1600" s="2" t="s">
        <v>5488</v>
      </c>
      <c r="D1600" s="2" t="s">
        <v>5489</v>
      </c>
      <c r="E1600" s="2" t="s">
        <v>5493</v>
      </c>
      <c r="F1600" s="2" t="s">
        <v>5494</v>
      </c>
      <c r="G1600" s="2" t="str">
        <f>HYPERLINK("https://talan.bank.gov.ua/get-user-certificate/RV8DCOC419EzJVzs2nYw","Завантажити сертифікат")</f>
        <v>Завантажити сертифікат</v>
      </c>
    </row>
    <row r="1601" spans="1:7" ht="28.8" x14ac:dyDescent="0.3">
      <c r="A1601" s="2">
        <v>1600</v>
      </c>
      <c r="B1601" s="2" t="s">
        <v>5495</v>
      </c>
      <c r="C1601" s="2" t="s">
        <v>5488</v>
      </c>
      <c r="D1601" s="2" t="s">
        <v>5489</v>
      </c>
      <c r="E1601" s="2" t="s">
        <v>5496</v>
      </c>
      <c r="F1601" s="2" t="s">
        <v>5497</v>
      </c>
      <c r="G1601" s="2" t="str">
        <f>HYPERLINK("https://talan.bank.gov.ua/get-user-certificate/RV8DCCPKJ5lilFolVGww","Завантажити сертифікат")</f>
        <v>Завантажити сертифікат</v>
      </c>
    </row>
    <row r="1602" spans="1:7" ht="28.8" x14ac:dyDescent="0.3">
      <c r="A1602" s="2">
        <v>1601</v>
      </c>
      <c r="B1602" s="2" t="s">
        <v>5498</v>
      </c>
      <c r="C1602" s="2" t="s">
        <v>5488</v>
      </c>
      <c r="D1602" s="2" t="s">
        <v>5489</v>
      </c>
      <c r="E1602" s="2" t="s">
        <v>5499</v>
      </c>
      <c r="F1602" s="2" t="s">
        <v>5500</v>
      </c>
      <c r="G1602" s="2" t="str">
        <f>HYPERLINK("https://talan.bank.gov.ua/get-user-certificate/RV8DCa6CeErgoMmAEWIO","Завантажити сертифікат")</f>
        <v>Завантажити сертифікат</v>
      </c>
    </row>
    <row r="1603" spans="1:7" ht="28.8" x14ac:dyDescent="0.3">
      <c r="A1603" s="2">
        <v>1602</v>
      </c>
      <c r="B1603" s="2" t="s">
        <v>5501</v>
      </c>
      <c r="C1603" s="2" t="s">
        <v>5488</v>
      </c>
      <c r="D1603" s="2" t="s">
        <v>5489</v>
      </c>
      <c r="E1603" s="2" t="s">
        <v>5502</v>
      </c>
      <c r="F1603" s="2" t="s">
        <v>5503</v>
      </c>
      <c r="G1603" s="2" t="str">
        <f>HYPERLINK("https://talan.bank.gov.ua/get-user-certificate/RV8DCtIjX0a8gZ4knPow","Завантажити сертифікат")</f>
        <v>Завантажити сертифікат</v>
      </c>
    </row>
    <row r="1604" spans="1:7" ht="28.8" x14ac:dyDescent="0.3">
      <c r="A1604" s="2">
        <v>1603</v>
      </c>
      <c r="B1604" s="2" t="s">
        <v>5504</v>
      </c>
      <c r="C1604" s="2" t="s">
        <v>5488</v>
      </c>
      <c r="D1604" s="2" t="s">
        <v>5489</v>
      </c>
      <c r="E1604" s="2" t="s">
        <v>5505</v>
      </c>
      <c r="F1604" s="2" t="s">
        <v>5506</v>
      </c>
      <c r="G1604" s="2" t="str">
        <f>HYPERLINK("https://talan.bank.gov.ua/get-user-certificate/RV8DCBPcn3PBvWRHhRzU","Завантажити сертифікат")</f>
        <v>Завантажити сертифікат</v>
      </c>
    </row>
    <row r="1605" spans="1:7" ht="28.8" x14ac:dyDescent="0.3">
      <c r="A1605" s="2">
        <v>1604</v>
      </c>
      <c r="B1605" s="2" t="s">
        <v>5507</v>
      </c>
      <c r="C1605" s="2" t="s">
        <v>5488</v>
      </c>
      <c r="D1605" s="2" t="s">
        <v>5489</v>
      </c>
      <c r="E1605" s="2" t="s">
        <v>5508</v>
      </c>
      <c r="F1605" s="2" t="s">
        <v>5509</v>
      </c>
      <c r="G1605" s="2" t="str">
        <f>HYPERLINK("https://talan.bank.gov.ua/get-user-certificate/RV8DC_9x5f80CMAqb3Oq","Завантажити сертифікат")</f>
        <v>Завантажити сертифікат</v>
      </c>
    </row>
    <row r="1606" spans="1:7" ht="28.8" x14ac:dyDescent="0.3">
      <c r="A1606" s="2">
        <v>1605</v>
      </c>
      <c r="B1606" s="2" t="s">
        <v>5510</v>
      </c>
      <c r="C1606" s="2" t="s">
        <v>5488</v>
      </c>
      <c r="D1606" s="2" t="s">
        <v>5489</v>
      </c>
      <c r="E1606" s="2" t="s">
        <v>5511</v>
      </c>
      <c r="F1606" s="2" t="s">
        <v>5512</v>
      </c>
      <c r="G1606" s="2" t="str">
        <f>HYPERLINK("https://talan.bank.gov.ua/get-user-certificate/RV8DCNATEBpb-2VebqJf","Завантажити сертифікат")</f>
        <v>Завантажити сертифікат</v>
      </c>
    </row>
    <row r="1607" spans="1:7" ht="28.8" x14ac:dyDescent="0.3">
      <c r="A1607" s="2">
        <v>1606</v>
      </c>
      <c r="B1607" s="2" t="s">
        <v>5513</v>
      </c>
      <c r="C1607" s="2" t="s">
        <v>5488</v>
      </c>
      <c r="D1607" s="2" t="s">
        <v>5489</v>
      </c>
      <c r="E1607" s="2" t="s">
        <v>5514</v>
      </c>
      <c r="F1607" s="2" t="s">
        <v>5515</v>
      </c>
      <c r="G1607" s="2" t="str">
        <f>HYPERLINK("https://talan.bank.gov.ua/get-user-certificate/RV8DCle8lvXjWsNmhI5b","Завантажити сертифікат")</f>
        <v>Завантажити сертифікат</v>
      </c>
    </row>
    <row r="1608" spans="1:7" ht="28.8" x14ac:dyDescent="0.3">
      <c r="A1608" s="2">
        <v>1607</v>
      </c>
      <c r="B1608" s="2" t="s">
        <v>5516</v>
      </c>
      <c r="C1608" s="2" t="s">
        <v>5488</v>
      </c>
      <c r="D1608" s="2" t="s">
        <v>5489</v>
      </c>
      <c r="E1608" s="2" t="s">
        <v>5517</v>
      </c>
      <c r="F1608" s="2" t="s">
        <v>5518</v>
      </c>
      <c r="G1608" s="2" t="str">
        <f>HYPERLINK("https://talan.bank.gov.ua/get-user-certificate/RV8DCt3j5wdFxEhxri5u","Завантажити сертифікат")</f>
        <v>Завантажити сертифікат</v>
      </c>
    </row>
    <row r="1609" spans="1:7" ht="28.8" x14ac:dyDescent="0.3">
      <c r="A1609" s="2">
        <v>1608</v>
      </c>
      <c r="B1609" s="2" t="s">
        <v>5519</v>
      </c>
      <c r="C1609" s="2" t="s">
        <v>5488</v>
      </c>
      <c r="D1609" s="2" t="s">
        <v>5489</v>
      </c>
      <c r="E1609" s="2" t="s">
        <v>5520</v>
      </c>
      <c r="F1609" s="2" t="s">
        <v>5521</v>
      </c>
      <c r="G1609" s="2" t="str">
        <f>HYPERLINK("https://talan.bank.gov.ua/get-user-certificate/RV8DCLv1nd-R6EQzL80y","Завантажити сертифікат")</f>
        <v>Завантажити сертифікат</v>
      </c>
    </row>
    <row r="1610" spans="1:7" ht="28.8" x14ac:dyDescent="0.3">
      <c r="A1610" s="2">
        <v>1609</v>
      </c>
      <c r="B1610" s="2" t="s">
        <v>5522</v>
      </c>
      <c r="C1610" s="2" t="s">
        <v>5488</v>
      </c>
      <c r="D1610" s="2" t="s">
        <v>5489</v>
      </c>
      <c r="E1610" s="2" t="s">
        <v>5523</v>
      </c>
      <c r="F1610" s="2" t="s">
        <v>5524</v>
      </c>
      <c r="G1610" s="2" t="str">
        <f>HYPERLINK("https://talan.bank.gov.ua/get-user-certificate/RV8DCkYmEkXfnTehczLM","Завантажити сертифікат")</f>
        <v>Завантажити сертифікат</v>
      </c>
    </row>
    <row r="1611" spans="1:7" x14ac:dyDescent="0.3">
      <c r="A1611" s="2">
        <v>1610</v>
      </c>
      <c r="B1611" s="2" t="s">
        <v>5525</v>
      </c>
      <c r="C1611" s="2" t="s">
        <v>5061</v>
      </c>
      <c r="D1611" s="2" t="s">
        <v>5526</v>
      </c>
      <c r="E1611" s="2" t="s">
        <v>5527</v>
      </c>
      <c r="F1611" s="2" t="s">
        <v>5528</v>
      </c>
      <c r="G1611" s="2" t="str">
        <f>HYPERLINK("https://talan.bank.gov.ua/get-user-certificate/RV8DCAd4gf1c7YAI8Hp3","Завантажити сертифікат")</f>
        <v>Завантажити сертифікат</v>
      </c>
    </row>
    <row r="1612" spans="1:7" x14ac:dyDescent="0.3">
      <c r="A1612" s="2">
        <v>1611</v>
      </c>
      <c r="B1612" s="2" t="s">
        <v>5529</v>
      </c>
      <c r="C1612" s="2" t="s">
        <v>5061</v>
      </c>
      <c r="D1612" s="2" t="s">
        <v>5526</v>
      </c>
      <c r="E1612" s="2" t="s">
        <v>5530</v>
      </c>
      <c r="F1612" s="2" t="s">
        <v>5531</v>
      </c>
      <c r="G1612" s="2" t="str">
        <f>HYPERLINK("https://talan.bank.gov.ua/get-user-certificate/RV8DCpprZhkXwdbSLC4m","Завантажити сертифікат")</f>
        <v>Завантажити сертифікат</v>
      </c>
    </row>
    <row r="1613" spans="1:7" ht="28.8" x14ac:dyDescent="0.3">
      <c r="A1613" s="2">
        <v>1612</v>
      </c>
      <c r="B1613" s="2" t="s">
        <v>5532</v>
      </c>
      <c r="C1613" s="2" t="s">
        <v>5061</v>
      </c>
      <c r="D1613" s="2" t="s">
        <v>5526</v>
      </c>
      <c r="E1613" s="2" t="s">
        <v>5533</v>
      </c>
      <c r="F1613" s="2" t="s">
        <v>5534</v>
      </c>
      <c r="G1613" s="2" t="str">
        <f>HYPERLINK("https://talan.bank.gov.ua/get-user-certificate/RV8DCrp2VMoDIIZWOc66","Завантажити сертифікат")</f>
        <v>Завантажити сертифікат</v>
      </c>
    </row>
    <row r="1614" spans="1:7" ht="28.8" x14ac:dyDescent="0.3">
      <c r="A1614" s="2">
        <v>1613</v>
      </c>
      <c r="B1614" s="2" t="s">
        <v>5535</v>
      </c>
      <c r="C1614" s="2" t="s">
        <v>5061</v>
      </c>
      <c r="D1614" s="2" t="s">
        <v>5526</v>
      </c>
      <c r="E1614" s="2" t="s">
        <v>5536</v>
      </c>
      <c r="F1614" s="2" t="s">
        <v>5537</v>
      </c>
      <c r="G1614" s="2" t="str">
        <f>HYPERLINK("https://talan.bank.gov.ua/get-user-certificate/RV8DCMXfa-C_50ZiWQ8-","Завантажити сертифікат")</f>
        <v>Завантажити сертифікат</v>
      </c>
    </row>
    <row r="1615" spans="1:7" x14ac:dyDescent="0.3">
      <c r="A1615" s="2">
        <v>1614</v>
      </c>
      <c r="B1615" s="2" t="s">
        <v>5538</v>
      </c>
      <c r="C1615" s="2" t="s">
        <v>5061</v>
      </c>
      <c r="D1615" s="2" t="s">
        <v>5526</v>
      </c>
      <c r="E1615" s="2" t="s">
        <v>5539</v>
      </c>
      <c r="F1615" s="2" t="s">
        <v>5540</v>
      </c>
      <c r="G1615" s="2" t="str">
        <f>HYPERLINK("https://talan.bank.gov.ua/get-user-certificate/RV8DCbyNglxf-9EIvz0f","Завантажити сертифікат")</f>
        <v>Завантажити сертифікат</v>
      </c>
    </row>
    <row r="1616" spans="1:7" x14ac:dyDescent="0.3">
      <c r="A1616" s="2">
        <v>1615</v>
      </c>
      <c r="B1616" s="2" t="s">
        <v>5541</v>
      </c>
      <c r="C1616" s="2" t="s">
        <v>5061</v>
      </c>
      <c r="D1616" s="2" t="s">
        <v>5526</v>
      </c>
      <c r="E1616" s="2" t="s">
        <v>5542</v>
      </c>
      <c r="F1616" s="2" t="s">
        <v>5543</v>
      </c>
      <c r="G1616" s="2" t="str">
        <f>HYPERLINK("https://talan.bank.gov.ua/get-user-certificate/RV8DCcT0jQ97xUavFkAf","Завантажити сертифікат")</f>
        <v>Завантажити сертифікат</v>
      </c>
    </row>
    <row r="1617" spans="1:7" x14ac:dyDescent="0.3">
      <c r="A1617" s="2">
        <v>1616</v>
      </c>
      <c r="B1617" s="2" t="s">
        <v>5544</v>
      </c>
      <c r="C1617" s="2" t="s">
        <v>5061</v>
      </c>
      <c r="D1617" s="2" t="s">
        <v>5526</v>
      </c>
      <c r="E1617" s="2" t="s">
        <v>5545</v>
      </c>
      <c r="F1617" s="2" t="s">
        <v>5546</v>
      </c>
      <c r="G1617" s="2" t="str">
        <f>HYPERLINK("https://talan.bank.gov.ua/get-user-certificate/RV8DCc0Volu2tnOnUZLC","Завантажити сертифікат")</f>
        <v>Завантажити сертифікат</v>
      </c>
    </row>
    <row r="1618" spans="1:7" x14ac:dyDescent="0.3">
      <c r="A1618" s="2">
        <v>1617</v>
      </c>
      <c r="B1618" s="2" t="s">
        <v>5547</v>
      </c>
      <c r="C1618" s="2" t="s">
        <v>5061</v>
      </c>
      <c r="D1618" s="2" t="s">
        <v>5526</v>
      </c>
      <c r="E1618" s="2" t="s">
        <v>5548</v>
      </c>
      <c r="F1618" s="2" t="s">
        <v>5549</v>
      </c>
      <c r="G1618" s="2" t="str">
        <f>HYPERLINK("https://talan.bank.gov.ua/get-user-certificate/RV8DCf__p7Ut9fisXSnk","Завантажити сертифікат")</f>
        <v>Завантажити сертифікат</v>
      </c>
    </row>
    <row r="1619" spans="1:7" x14ac:dyDescent="0.3">
      <c r="A1619" s="2">
        <v>1618</v>
      </c>
      <c r="B1619" s="2" t="s">
        <v>5550</v>
      </c>
      <c r="C1619" s="2" t="s">
        <v>5061</v>
      </c>
      <c r="D1619" s="2" t="s">
        <v>5526</v>
      </c>
      <c r="E1619" s="2" t="s">
        <v>5551</v>
      </c>
      <c r="F1619" s="2" t="s">
        <v>5552</v>
      </c>
      <c r="G1619" s="2" t="str">
        <f>HYPERLINK("https://talan.bank.gov.ua/get-user-certificate/RV8DCIMKr2Bwai1lWHY_","Завантажити сертифікат")</f>
        <v>Завантажити сертифікат</v>
      </c>
    </row>
    <row r="1620" spans="1:7" ht="28.8" x14ac:dyDescent="0.3">
      <c r="A1620" s="2">
        <v>1619</v>
      </c>
      <c r="B1620" s="2" t="s">
        <v>5553</v>
      </c>
      <c r="C1620" s="2" t="s">
        <v>5061</v>
      </c>
      <c r="D1620" s="2" t="s">
        <v>5526</v>
      </c>
      <c r="E1620" s="2" t="s">
        <v>5554</v>
      </c>
      <c r="F1620" s="2" t="s">
        <v>5555</v>
      </c>
      <c r="G1620" s="2" t="str">
        <f>HYPERLINK("https://talan.bank.gov.ua/get-user-certificate/RV8DCoZGKENJ8MyTPPBm","Завантажити сертифікат")</f>
        <v>Завантажити сертифікат</v>
      </c>
    </row>
    <row r="1621" spans="1:7" x14ac:dyDescent="0.3">
      <c r="A1621" s="2">
        <v>1620</v>
      </c>
      <c r="B1621" s="2" t="s">
        <v>5556</v>
      </c>
      <c r="C1621" s="2" t="s">
        <v>5061</v>
      </c>
      <c r="D1621" s="2" t="s">
        <v>5526</v>
      </c>
      <c r="E1621" s="2" t="s">
        <v>5557</v>
      </c>
      <c r="F1621" s="2" t="s">
        <v>5558</v>
      </c>
      <c r="G1621" s="2" t="str">
        <f>HYPERLINK("https://talan.bank.gov.ua/get-user-certificate/RV8DCm7ClvzbGMjoe9cR","Завантажити сертифікат")</f>
        <v>Завантажити сертифікат</v>
      </c>
    </row>
    <row r="1622" spans="1:7" ht="28.8" x14ac:dyDescent="0.3">
      <c r="A1622" s="2">
        <v>1621</v>
      </c>
      <c r="B1622" s="2" t="s">
        <v>5559</v>
      </c>
      <c r="C1622" s="2" t="s">
        <v>5488</v>
      </c>
      <c r="D1622" s="2" t="s">
        <v>5560</v>
      </c>
      <c r="E1622" s="2" t="s">
        <v>5561</v>
      </c>
      <c r="F1622" s="2" t="s">
        <v>5562</v>
      </c>
      <c r="G1622" s="2" t="str">
        <f>HYPERLINK("https://talan.bank.gov.ua/get-user-certificate/RV8DCTPB6XRij_Kfez5j","Завантажити сертифікат")</f>
        <v>Завантажити сертифікат</v>
      </c>
    </row>
    <row r="1623" spans="1:7" ht="28.8" x14ac:dyDescent="0.3">
      <c r="A1623" s="2">
        <v>1622</v>
      </c>
      <c r="B1623" s="2" t="s">
        <v>5563</v>
      </c>
      <c r="C1623" s="2" t="s">
        <v>5488</v>
      </c>
      <c r="D1623" s="2" t="s">
        <v>5560</v>
      </c>
      <c r="E1623" s="2" t="s">
        <v>5564</v>
      </c>
      <c r="F1623" s="2" t="s">
        <v>5565</v>
      </c>
      <c r="G1623" s="2" t="str">
        <f>HYPERLINK("https://talan.bank.gov.ua/get-user-certificate/RV8DCsUkuiUYbtXwJJs2","Завантажити сертифікат")</f>
        <v>Завантажити сертифікат</v>
      </c>
    </row>
    <row r="1624" spans="1:7" ht="28.8" x14ac:dyDescent="0.3">
      <c r="A1624" s="2">
        <v>1623</v>
      </c>
      <c r="B1624" s="2" t="s">
        <v>5566</v>
      </c>
      <c r="C1624" s="2" t="s">
        <v>5488</v>
      </c>
      <c r="D1624" s="2" t="s">
        <v>5560</v>
      </c>
      <c r="E1624" s="2" t="s">
        <v>5567</v>
      </c>
      <c r="F1624" s="2" t="s">
        <v>5568</v>
      </c>
      <c r="G1624" s="2" t="str">
        <f>HYPERLINK("https://talan.bank.gov.ua/get-user-certificate/RV8DCEmjp3SctU_quZoD","Завантажити сертифікат")</f>
        <v>Завантажити сертифікат</v>
      </c>
    </row>
    <row r="1625" spans="1:7" ht="28.8" x14ac:dyDescent="0.3">
      <c r="A1625" s="2">
        <v>1624</v>
      </c>
      <c r="B1625" s="2" t="s">
        <v>5569</v>
      </c>
      <c r="C1625" s="2" t="s">
        <v>5488</v>
      </c>
      <c r="D1625" s="2" t="s">
        <v>5560</v>
      </c>
      <c r="E1625" s="2" t="s">
        <v>5570</v>
      </c>
      <c r="F1625" s="2" t="s">
        <v>5571</v>
      </c>
      <c r="G1625" s="2" t="str">
        <f>HYPERLINK("https://talan.bank.gov.ua/get-user-certificate/RV8DCYb3_TZZ8XpsjSWN","Завантажити сертифікат")</f>
        <v>Завантажити сертифікат</v>
      </c>
    </row>
    <row r="1626" spans="1:7" ht="28.8" x14ac:dyDescent="0.3">
      <c r="A1626" s="2">
        <v>1625</v>
      </c>
      <c r="B1626" s="2" t="s">
        <v>5572</v>
      </c>
      <c r="C1626" s="2" t="s">
        <v>5488</v>
      </c>
      <c r="D1626" s="2" t="s">
        <v>5560</v>
      </c>
      <c r="E1626" s="2" t="s">
        <v>5573</v>
      </c>
      <c r="F1626" s="2" t="s">
        <v>5574</v>
      </c>
      <c r="G1626" s="2" t="str">
        <f>HYPERLINK("https://talan.bank.gov.ua/get-user-certificate/RV8DC8k-moc_5kl5GaXf","Завантажити сертифікат")</f>
        <v>Завантажити сертифікат</v>
      </c>
    </row>
    <row r="1627" spans="1:7" ht="28.8" x14ac:dyDescent="0.3">
      <c r="A1627" s="2">
        <v>1626</v>
      </c>
      <c r="B1627" s="2" t="s">
        <v>5575</v>
      </c>
      <c r="C1627" s="2" t="s">
        <v>5488</v>
      </c>
      <c r="D1627" s="2" t="s">
        <v>5560</v>
      </c>
      <c r="E1627" s="2" t="s">
        <v>5576</v>
      </c>
      <c r="F1627" s="2" t="s">
        <v>5577</v>
      </c>
      <c r="G1627" s="2" t="str">
        <f>HYPERLINK("https://talan.bank.gov.ua/get-user-certificate/RV8DCEgczrY7_e8IQXi7","Завантажити сертифікат")</f>
        <v>Завантажити сертифікат</v>
      </c>
    </row>
    <row r="1628" spans="1:7" ht="28.8" x14ac:dyDescent="0.3">
      <c r="A1628" s="2">
        <v>1627</v>
      </c>
      <c r="B1628" s="2" t="s">
        <v>5578</v>
      </c>
      <c r="C1628" s="2" t="s">
        <v>5488</v>
      </c>
      <c r="D1628" s="2" t="s">
        <v>5560</v>
      </c>
      <c r="E1628" s="2" t="s">
        <v>5579</v>
      </c>
      <c r="F1628" s="2" t="s">
        <v>5580</v>
      </c>
      <c r="G1628" s="2" t="str">
        <f>HYPERLINK("https://talan.bank.gov.ua/get-user-certificate/RV8DCXwEpcXZWUWpsb6c","Завантажити сертифікат")</f>
        <v>Завантажити сертифікат</v>
      </c>
    </row>
    <row r="1629" spans="1:7" ht="28.8" x14ac:dyDescent="0.3">
      <c r="A1629" s="2">
        <v>1628</v>
      </c>
      <c r="B1629" s="2" t="s">
        <v>5581</v>
      </c>
      <c r="C1629" s="2" t="s">
        <v>5488</v>
      </c>
      <c r="D1629" s="2" t="s">
        <v>5560</v>
      </c>
      <c r="E1629" s="2" t="s">
        <v>5582</v>
      </c>
      <c r="F1629" s="2" t="s">
        <v>5583</v>
      </c>
      <c r="G1629" s="2" t="str">
        <f>HYPERLINK("https://talan.bank.gov.ua/get-user-certificate/RV8DCE_lKBMaPC7jaWRk","Завантажити сертифікат")</f>
        <v>Завантажити сертифікат</v>
      </c>
    </row>
    <row r="1630" spans="1:7" ht="28.8" x14ac:dyDescent="0.3">
      <c r="A1630" s="2">
        <v>1629</v>
      </c>
      <c r="B1630" s="2" t="s">
        <v>5584</v>
      </c>
      <c r="C1630" s="2" t="s">
        <v>5488</v>
      </c>
      <c r="D1630" s="2" t="s">
        <v>5560</v>
      </c>
      <c r="E1630" s="2" t="s">
        <v>5585</v>
      </c>
      <c r="F1630" s="2" t="s">
        <v>5586</v>
      </c>
      <c r="G1630" s="2" t="str">
        <f>HYPERLINK("https://talan.bank.gov.ua/get-user-certificate/RV8DCnTo12qnJfFQ84ty","Завантажити сертифікат")</f>
        <v>Завантажити сертифікат</v>
      </c>
    </row>
    <row r="1631" spans="1:7" ht="28.8" x14ac:dyDescent="0.3">
      <c r="A1631" s="2">
        <v>1630</v>
      </c>
      <c r="B1631" s="2" t="s">
        <v>5587</v>
      </c>
      <c r="C1631" s="2" t="s">
        <v>5488</v>
      </c>
      <c r="D1631" s="2" t="s">
        <v>5560</v>
      </c>
      <c r="E1631" s="2" t="s">
        <v>5588</v>
      </c>
      <c r="F1631" s="2" t="s">
        <v>5589</v>
      </c>
      <c r="G1631" s="2" t="str">
        <f>HYPERLINK("https://talan.bank.gov.ua/get-user-certificate/RV8DCX-TsftT8-Hppueu","Завантажити сертифікат")</f>
        <v>Завантажити сертифікат</v>
      </c>
    </row>
    <row r="1632" spans="1:7" ht="28.8" x14ac:dyDescent="0.3">
      <c r="A1632" s="2">
        <v>1631</v>
      </c>
      <c r="B1632" s="2" t="s">
        <v>5590</v>
      </c>
      <c r="C1632" s="2" t="s">
        <v>5591</v>
      </c>
      <c r="D1632" s="2" t="s">
        <v>5592</v>
      </c>
      <c r="E1632" s="2" t="s">
        <v>5593</v>
      </c>
      <c r="F1632" s="2" t="s">
        <v>5594</v>
      </c>
      <c r="G1632" s="2" t="str">
        <f>HYPERLINK("https://talan.bank.gov.ua/get-user-certificate/RV8DCPtiNobgvd4oTR__","Завантажити сертифікат")</f>
        <v>Завантажити сертифікат</v>
      </c>
    </row>
    <row r="1633" spans="1:7" ht="28.8" x14ac:dyDescent="0.3">
      <c r="A1633" s="2">
        <v>1632</v>
      </c>
      <c r="B1633" s="2" t="s">
        <v>5595</v>
      </c>
      <c r="C1633" s="2" t="s">
        <v>5591</v>
      </c>
      <c r="D1633" s="2" t="s">
        <v>5592</v>
      </c>
      <c r="E1633" s="2" t="s">
        <v>5596</v>
      </c>
      <c r="F1633" s="2" t="s">
        <v>5597</v>
      </c>
      <c r="G1633" s="2" t="str">
        <f>HYPERLINK("https://talan.bank.gov.ua/get-user-certificate/RV8DC7TIA0gazB5Ci2KQ","Завантажити сертифікат")</f>
        <v>Завантажити сертифікат</v>
      </c>
    </row>
    <row r="1634" spans="1:7" ht="28.8" x14ac:dyDescent="0.3">
      <c r="A1634" s="2">
        <v>1633</v>
      </c>
      <c r="B1634" s="2" t="s">
        <v>5598</v>
      </c>
      <c r="C1634" s="2" t="s">
        <v>5591</v>
      </c>
      <c r="D1634" s="2" t="s">
        <v>5592</v>
      </c>
      <c r="E1634" s="2" t="s">
        <v>5599</v>
      </c>
      <c r="F1634" s="2" t="s">
        <v>5600</v>
      </c>
      <c r="G1634" s="2" t="str">
        <f>HYPERLINK("https://talan.bank.gov.ua/get-user-certificate/RV8DCQ4OX-jcQ78iqLzh","Завантажити сертифікат")</f>
        <v>Завантажити сертифікат</v>
      </c>
    </row>
    <row r="1635" spans="1:7" ht="28.8" x14ac:dyDescent="0.3">
      <c r="A1635" s="2">
        <v>1634</v>
      </c>
      <c r="B1635" s="2" t="s">
        <v>5601</v>
      </c>
      <c r="C1635" s="2" t="s">
        <v>5591</v>
      </c>
      <c r="D1635" s="2" t="s">
        <v>5592</v>
      </c>
      <c r="E1635" s="2" t="s">
        <v>5596</v>
      </c>
      <c r="F1635" s="2" t="s">
        <v>5602</v>
      </c>
      <c r="G1635" s="2" t="str">
        <f>HYPERLINK("https://talan.bank.gov.ua/get-user-certificate/RV8DCVfsQAE2zpHsvMXe","Завантажити сертифікат")</f>
        <v>Завантажити сертифікат</v>
      </c>
    </row>
    <row r="1636" spans="1:7" ht="28.8" x14ac:dyDescent="0.3">
      <c r="A1636" s="2">
        <v>1635</v>
      </c>
      <c r="B1636" s="2" t="s">
        <v>5603</v>
      </c>
      <c r="C1636" s="2" t="s">
        <v>5591</v>
      </c>
      <c r="D1636" s="2" t="s">
        <v>5592</v>
      </c>
      <c r="E1636" s="2" t="s">
        <v>5604</v>
      </c>
      <c r="F1636" s="2" t="s">
        <v>5605</v>
      </c>
      <c r="G1636" s="2" t="str">
        <f>HYPERLINK("https://talan.bank.gov.ua/get-user-certificate/RV8DCHs8OU65IR9We5Ki","Завантажити сертифікат")</f>
        <v>Завантажити сертифікат</v>
      </c>
    </row>
    <row r="1637" spans="1:7" ht="28.8" x14ac:dyDescent="0.3">
      <c r="A1637" s="2">
        <v>1636</v>
      </c>
      <c r="B1637" s="2" t="s">
        <v>5606</v>
      </c>
      <c r="C1637" s="2" t="s">
        <v>5591</v>
      </c>
      <c r="D1637" s="2" t="s">
        <v>5592</v>
      </c>
      <c r="E1637" s="2" t="s">
        <v>5607</v>
      </c>
      <c r="F1637" s="2" t="s">
        <v>5608</v>
      </c>
      <c r="G1637" s="2" t="str">
        <f>HYPERLINK("https://talan.bank.gov.ua/get-user-certificate/RV8DCbjq7YoDkvpKdpYB","Завантажити сертифікат")</f>
        <v>Завантажити сертифікат</v>
      </c>
    </row>
    <row r="1638" spans="1:7" ht="28.8" x14ac:dyDescent="0.3">
      <c r="A1638" s="2">
        <v>1637</v>
      </c>
      <c r="B1638" s="2" t="s">
        <v>5609</v>
      </c>
      <c r="C1638" s="2" t="s">
        <v>5591</v>
      </c>
      <c r="D1638" s="2" t="s">
        <v>5592</v>
      </c>
      <c r="E1638" s="2" t="s">
        <v>5610</v>
      </c>
      <c r="F1638" s="2" t="s">
        <v>5611</v>
      </c>
      <c r="G1638" s="2" t="str">
        <f>HYPERLINK("https://talan.bank.gov.ua/get-user-certificate/RV8DCIi4Zn0ri54siVYf","Завантажити сертифікат")</f>
        <v>Завантажити сертифікат</v>
      </c>
    </row>
    <row r="1639" spans="1:7" ht="28.8" x14ac:dyDescent="0.3">
      <c r="A1639" s="2">
        <v>1638</v>
      </c>
      <c r="B1639" s="2" t="s">
        <v>5612</v>
      </c>
      <c r="C1639" s="2" t="s">
        <v>5591</v>
      </c>
      <c r="D1639" s="2" t="s">
        <v>5592</v>
      </c>
      <c r="E1639" s="2" t="s">
        <v>5613</v>
      </c>
      <c r="F1639" s="2" t="s">
        <v>5614</v>
      </c>
      <c r="G1639" s="2" t="str">
        <f>HYPERLINK("https://talan.bank.gov.ua/get-user-certificate/RV8DCbPjAfiE4njRthtA","Завантажити сертифікат")</f>
        <v>Завантажити сертифікат</v>
      </c>
    </row>
    <row r="1640" spans="1:7" ht="28.8" x14ac:dyDescent="0.3">
      <c r="A1640" s="2">
        <v>1639</v>
      </c>
      <c r="B1640" s="2" t="s">
        <v>5615</v>
      </c>
      <c r="C1640" s="2" t="s">
        <v>5591</v>
      </c>
      <c r="D1640" s="2" t="s">
        <v>5592</v>
      </c>
      <c r="E1640" s="2" t="s">
        <v>5616</v>
      </c>
      <c r="F1640" s="2" t="s">
        <v>5617</v>
      </c>
      <c r="G1640" s="2" t="str">
        <f>HYPERLINK("https://talan.bank.gov.ua/get-user-certificate/RV8DCGBNBpDHWQWUGvtk","Завантажити сертифікат")</f>
        <v>Завантажити сертифікат</v>
      </c>
    </row>
    <row r="1641" spans="1:7" ht="28.8" x14ac:dyDescent="0.3">
      <c r="A1641" s="2">
        <v>1640</v>
      </c>
      <c r="B1641" s="2" t="s">
        <v>5618</v>
      </c>
      <c r="C1641" s="2" t="s">
        <v>5591</v>
      </c>
      <c r="D1641" s="2" t="s">
        <v>5592</v>
      </c>
      <c r="E1641" s="2" t="s">
        <v>5619</v>
      </c>
      <c r="F1641" s="2" t="s">
        <v>5620</v>
      </c>
      <c r="G1641" s="2" t="str">
        <f>HYPERLINK("https://talan.bank.gov.ua/get-user-certificate/RV8DCl5MvPhAceVZ0rwJ","Завантажити сертифікат")</f>
        <v>Завантажити сертифікат</v>
      </c>
    </row>
    <row r="1642" spans="1:7" ht="28.8" x14ac:dyDescent="0.3">
      <c r="A1642" s="2">
        <v>1641</v>
      </c>
      <c r="B1642" s="2" t="s">
        <v>5621</v>
      </c>
      <c r="C1642" s="2" t="s">
        <v>5591</v>
      </c>
      <c r="D1642" s="2" t="s">
        <v>5592</v>
      </c>
      <c r="E1642" s="2" t="s">
        <v>5622</v>
      </c>
      <c r="F1642" s="2" t="s">
        <v>5623</v>
      </c>
      <c r="G1642" s="2" t="str">
        <f>HYPERLINK("https://talan.bank.gov.ua/get-user-certificate/RV8DCcPBNEgYSUt74BkG","Завантажити сертифікат")</f>
        <v>Завантажити сертифікат</v>
      </c>
    </row>
    <row r="1643" spans="1:7" ht="28.8" x14ac:dyDescent="0.3">
      <c r="A1643" s="2">
        <v>1642</v>
      </c>
      <c r="B1643" s="2" t="s">
        <v>5624</v>
      </c>
      <c r="C1643" s="2" t="s">
        <v>5591</v>
      </c>
      <c r="D1643" s="2" t="s">
        <v>5592</v>
      </c>
      <c r="E1643" s="2" t="s">
        <v>5625</v>
      </c>
      <c r="F1643" s="2" t="s">
        <v>5626</v>
      </c>
      <c r="G1643" s="2" t="str">
        <f>HYPERLINK("https://talan.bank.gov.ua/get-user-certificate/RV8DCnr5NJ4_un0FMcG3","Завантажити сертифікат")</f>
        <v>Завантажити сертифікат</v>
      </c>
    </row>
    <row r="1644" spans="1:7" ht="28.8" x14ac:dyDescent="0.3">
      <c r="A1644" s="2">
        <v>1643</v>
      </c>
      <c r="B1644" s="2" t="s">
        <v>5627</v>
      </c>
      <c r="C1644" s="2" t="s">
        <v>5591</v>
      </c>
      <c r="D1644" s="2" t="s">
        <v>5592</v>
      </c>
      <c r="E1644" s="2" t="s">
        <v>5628</v>
      </c>
      <c r="F1644" s="2" t="s">
        <v>5629</v>
      </c>
      <c r="G1644" s="2" t="str">
        <f>HYPERLINK("https://talan.bank.gov.ua/get-user-certificate/RV8DCLD9aft6TCfyP-yC","Завантажити сертифікат")</f>
        <v>Завантажити сертифікат</v>
      </c>
    </row>
    <row r="1645" spans="1:7" ht="28.8" x14ac:dyDescent="0.3">
      <c r="A1645" s="2">
        <v>1644</v>
      </c>
      <c r="B1645" s="2" t="s">
        <v>5630</v>
      </c>
      <c r="C1645" s="2" t="s">
        <v>5591</v>
      </c>
      <c r="D1645" s="2" t="s">
        <v>5592</v>
      </c>
      <c r="E1645" s="2" t="s">
        <v>5631</v>
      </c>
      <c r="F1645" s="2" t="s">
        <v>5632</v>
      </c>
      <c r="G1645" s="2" t="str">
        <f>HYPERLINK("https://talan.bank.gov.ua/get-user-certificate/RV8DCgP2lYTabGb4idHb","Завантажити сертифікат")</f>
        <v>Завантажити сертифікат</v>
      </c>
    </row>
    <row r="1646" spans="1:7" ht="28.8" x14ac:dyDescent="0.3">
      <c r="A1646" s="2">
        <v>1645</v>
      </c>
      <c r="B1646" s="2" t="s">
        <v>5633</v>
      </c>
      <c r="C1646" s="2" t="s">
        <v>5591</v>
      </c>
      <c r="D1646" s="2" t="s">
        <v>5592</v>
      </c>
      <c r="E1646" s="2" t="s">
        <v>5634</v>
      </c>
      <c r="F1646" s="2" t="s">
        <v>5635</v>
      </c>
      <c r="G1646" s="2" t="str">
        <f>HYPERLINK("https://talan.bank.gov.ua/get-user-certificate/RV8DC9P0Qk6hDu_IBxfK","Завантажити сертифікат")</f>
        <v>Завантажити сертифікат</v>
      </c>
    </row>
    <row r="1647" spans="1:7" ht="28.8" x14ac:dyDescent="0.3">
      <c r="A1647" s="2">
        <v>1646</v>
      </c>
      <c r="B1647" s="2" t="s">
        <v>5636</v>
      </c>
      <c r="C1647" s="2" t="s">
        <v>5591</v>
      </c>
      <c r="D1647" s="2" t="s">
        <v>5592</v>
      </c>
      <c r="E1647" s="2" t="s">
        <v>5637</v>
      </c>
      <c r="F1647" s="2" t="s">
        <v>5638</v>
      </c>
      <c r="G1647" s="2" t="str">
        <f>HYPERLINK("https://talan.bank.gov.ua/get-user-certificate/RV8DC2677YQ66_Yfm21b","Завантажити сертифікат")</f>
        <v>Завантажити сертифікат</v>
      </c>
    </row>
    <row r="1648" spans="1:7" ht="28.8" x14ac:dyDescent="0.3">
      <c r="A1648" s="2">
        <v>1647</v>
      </c>
      <c r="B1648" s="2" t="s">
        <v>5639</v>
      </c>
      <c r="C1648" s="2" t="s">
        <v>5591</v>
      </c>
      <c r="D1648" s="2" t="s">
        <v>5592</v>
      </c>
      <c r="E1648" s="2" t="s">
        <v>5640</v>
      </c>
      <c r="F1648" s="2" t="s">
        <v>5641</v>
      </c>
      <c r="G1648" s="2" t="str">
        <f>HYPERLINK("https://talan.bank.gov.ua/get-user-certificate/RV8DC6rH6zTeaILNXUy7","Завантажити сертифікат")</f>
        <v>Завантажити сертифікат</v>
      </c>
    </row>
    <row r="1649" spans="1:7" ht="28.8" x14ac:dyDescent="0.3">
      <c r="A1649" s="2">
        <v>1648</v>
      </c>
      <c r="B1649" s="2" t="s">
        <v>5642</v>
      </c>
      <c r="C1649" s="2" t="s">
        <v>5591</v>
      </c>
      <c r="D1649" s="2" t="s">
        <v>5592</v>
      </c>
      <c r="E1649" s="2" t="s">
        <v>5643</v>
      </c>
      <c r="F1649" s="2" t="s">
        <v>5644</v>
      </c>
      <c r="G1649" s="2" t="str">
        <f>HYPERLINK("https://talan.bank.gov.ua/get-user-certificate/RV8DCanLB595RPLLlz4-","Завантажити сертифікат")</f>
        <v>Завантажити сертифікат</v>
      </c>
    </row>
    <row r="1650" spans="1:7" ht="28.8" x14ac:dyDescent="0.3">
      <c r="A1650" s="2">
        <v>1649</v>
      </c>
      <c r="B1650" s="2" t="s">
        <v>5645</v>
      </c>
      <c r="C1650" s="2" t="s">
        <v>5591</v>
      </c>
      <c r="D1650" s="2" t="s">
        <v>5592</v>
      </c>
      <c r="E1650" s="2" t="s">
        <v>5646</v>
      </c>
      <c r="F1650" s="2" t="s">
        <v>5647</v>
      </c>
      <c r="G1650" s="2" t="str">
        <f>HYPERLINK("https://talan.bank.gov.ua/get-user-certificate/RV8DCY-Yi_jLA6KGHz3o","Завантажити сертифікат")</f>
        <v>Завантажити сертифікат</v>
      </c>
    </row>
    <row r="1651" spans="1:7" ht="28.8" x14ac:dyDescent="0.3">
      <c r="A1651" s="2">
        <v>1650</v>
      </c>
      <c r="B1651" s="2" t="s">
        <v>5648</v>
      </c>
      <c r="C1651" s="2" t="s">
        <v>5591</v>
      </c>
      <c r="D1651" s="2" t="s">
        <v>5592</v>
      </c>
      <c r="E1651" s="2" t="s">
        <v>5649</v>
      </c>
      <c r="F1651" s="2" t="s">
        <v>5650</v>
      </c>
      <c r="G1651" s="2" t="str">
        <f>HYPERLINK("https://talan.bank.gov.ua/get-user-certificate/RV8DCVQl0us2mLfC_AeZ","Завантажити сертифікат")</f>
        <v>Завантажити сертифікат</v>
      </c>
    </row>
    <row r="1652" spans="1:7" ht="28.8" x14ac:dyDescent="0.3">
      <c r="A1652" s="2">
        <v>1651</v>
      </c>
      <c r="B1652" s="2" t="s">
        <v>5651</v>
      </c>
      <c r="C1652" s="2" t="s">
        <v>5652</v>
      </c>
      <c r="D1652" s="2" t="s">
        <v>5653</v>
      </c>
      <c r="E1652" s="2" t="s">
        <v>5654</v>
      </c>
      <c r="F1652" s="2" t="s">
        <v>5655</v>
      </c>
      <c r="G1652" s="2" t="str">
        <f>HYPERLINK("https://talan.bank.gov.ua/get-user-certificate/RV8DCx18WKc3zM-Gnqyx","Завантажити сертифікат")</f>
        <v>Завантажити сертифікат</v>
      </c>
    </row>
    <row r="1653" spans="1:7" ht="28.8" x14ac:dyDescent="0.3">
      <c r="A1653" s="2">
        <v>1652</v>
      </c>
      <c r="B1653" s="2" t="s">
        <v>5656</v>
      </c>
      <c r="C1653" s="2" t="s">
        <v>5652</v>
      </c>
      <c r="D1653" s="2" t="s">
        <v>5653</v>
      </c>
      <c r="E1653" s="2" t="s">
        <v>5657</v>
      </c>
      <c r="F1653" s="2" t="s">
        <v>5658</v>
      </c>
      <c r="G1653" s="2" t="str">
        <f>HYPERLINK("https://talan.bank.gov.ua/get-user-certificate/RV8DCWuVOBIQZ8FyWh7U","Завантажити сертифікат")</f>
        <v>Завантажити сертифікат</v>
      </c>
    </row>
    <row r="1654" spans="1:7" ht="28.8" x14ac:dyDescent="0.3">
      <c r="A1654" s="2">
        <v>1653</v>
      </c>
      <c r="B1654" s="2" t="s">
        <v>5659</v>
      </c>
      <c r="C1654" s="2" t="s">
        <v>5652</v>
      </c>
      <c r="D1654" s="2" t="s">
        <v>5653</v>
      </c>
      <c r="E1654" s="2" t="s">
        <v>5660</v>
      </c>
      <c r="F1654" s="2" t="s">
        <v>5661</v>
      </c>
      <c r="G1654" s="2" t="str">
        <f>HYPERLINK("https://talan.bank.gov.ua/get-user-certificate/RV8DC2iwJeSOWQSJUcLQ","Завантажити сертифікат")</f>
        <v>Завантажити сертифікат</v>
      </c>
    </row>
    <row r="1655" spans="1:7" ht="28.8" x14ac:dyDescent="0.3">
      <c r="A1655" s="2">
        <v>1654</v>
      </c>
      <c r="B1655" s="2" t="s">
        <v>5662</v>
      </c>
      <c r="C1655" s="2" t="s">
        <v>5652</v>
      </c>
      <c r="D1655" s="2" t="s">
        <v>5653</v>
      </c>
      <c r="E1655" s="2" t="s">
        <v>5663</v>
      </c>
      <c r="F1655" s="2" t="s">
        <v>5664</v>
      </c>
      <c r="G1655" s="2" t="str">
        <f>HYPERLINK("https://talan.bank.gov.ua/get-user-certificate/RV8DCLAhDRaOeEgS-o0v","Завантажити сертифікат")</f>
        <v>Завантажити сертифікат</v>
      </c>
    </row>
    <row r="1656" spans="1:7" ht="43.2" x14ac:dyDescent="0.3">
      <c r="A1656" s="2">
        <v>1655</v>
      </c>
      <c r="B1656" s="2" t="s">
        <v>5665</v>
      </c>
      <c r="C1656" s="2" t="s">
        <v>5666</v>
      </c>
      <c r="D1656" s="2" t="s">
        <v>5667</v>
      </c>
      <c r="E1656" s="2" t="s">
        <v>5668</v>
      </c>
      <c r="F1656" s="2" t="s">
        <v>5669</v>
      </c>
      <c r="G1656" s="2" t="str">
        <f>HYPERLINK("https://talan.bank.gov.ua/get-user-certificate/RV8DCGhwANeidzjjUXmf","Завантажити сертифікат")</f>
        <v>Завантажити сертифікат</v>
      </c>
    </row>
    <row r="1657" spans="1:7" ht="43.2" x14ac:dyDescent="0.3">
      <c r="A1657" s="2">
        <v>1656</v>
      </c>
      <c r="B1657" s="2" t="s">
        <v>5670</v>
      </c>
      <c r="C1657" s="2" t="s">
        <v>5666</v>
      </c>
      <c r="D1657" s="2" t="s">
        <v>5667</v>
      </c>
      <c r="E1657" s="2" t="s">
        <v>5671</v>
      </c>
      <c r="F1657" s="2" t="s">
        <v>5672</v>
      </c>
      <c r="G1657" s="2" t="str">
        <f>HYPERLINK("https://talan.bank.gov.ua/get-user-certificate/RV8DC9ZEupleR4i0Fuv8","Завантажити сертифікат")</f>
        <v>Завантажити сертифікат</v>
      </c>
    </row>
    <row r="1658" spans="1:7" ht="43.2" x14ac:dyDescent="0.3">
      <c r="A1658" s="2">
        <v>1657</v>
      </c>
      <c r="B1658" s="2" t="s">
        <v>5673</v>
      </c>
      <c r="C1658" s="2" t="s">
        <v>5666</v>
      </c>
      <c r="D1658" s="2" t="s">
        <v>5667</v>
      </c>
      <c r="E1658" s="2" t="s">
        <v>5674</v>
      </c>
      <c r="F1658" s="2" t="s">
        <v>5675</v>
      </c>
      <c r="G1658" s="2" t="str">
        <f>HYPERLINK("https://talan.bank.gov.ua/get-user-certificate/RV8DCWwhXuwY9y-jQmlk","Завантажити сертифікат")</f>
        <v>Завантажити сертифікат</v>
      </c>
    </row>
    <row r="1659" spans="1:7" ht="28.8" x14ac:dyDescent="0.3">
      <c r="A1659" s="2">
        <v>1658</v>
      </c>
      <c r="B1659" s="2" t="s">
        <v>5676</v>
      </c>
      <c r="C1659" s="2" t="s">
        <v>5677</v>
      </c>
      <c r="D1659" s="2" t="s">
        <v>5678</v>
      </c>
      <c r="E1659" s="2" t="s">
        <v>5679</v>
      </c>
      <c r="F1659" s="2" t="s">
        <v>5680</v>
      </c>
      <c r="G1659" s="2" t="str">
        <f>HYPERLINK("https://talan.bank.gov.ua/get-user-certificate/RV8DCDSNUe02D9FGhvF1","Завантажити сертифікат")</f>
        <v>Завантажити сертифікат</v>
      </c>
    </row>
    <row r="1660" spans="1:7" ht="28.8" x14ac:dyDescent="0.3">
      <c r="A1660" s="2">
        <v>1659</v>
      </c>
      <c r="B1660" s="2" t="s">
        <v>5681</v>
      </c>
      <c r="C1660" s="2" t="s">
        <v>5677</v>
      </c>
      <c r="D1660" s="2" t="s">
        <v>5678</v>
      </c>
      <c r="E1660" s="2" t="s">
        <v>5682</v>
      </c>
      <c r="F1660" s="2" t="s">
        <v>5683</v>
      </c>
      <c r="G1660" s="2" t="str">
        <f>HYPERLINK("https://talan.bank.gov.ua/get-user-certificate/RV8DCuDbXz4Twlqd_ozZ","Завантажити сертифікат")</f>
        <v>Завантажити сертифікат</v>
      </c>
    </row>
    <row r="1661" spans="1:7" ht="28.8" x14ac:dyDescent="0.3">
      <c r="A1661" s="2">
        <v>1660</v>
      </c>
      <c r="B1661" s="2" t="s">
        <v>5684</v>
      </c>
      <c r="C1661" s="2" t="s">
        <v>5677</v>
      </c>
      <c r="D1661" s="2" t="s">
        <v>5678</v>
      </c>
      <c r="E1661" s="2" t="s">
        <v>5685</v>
      </c>
      <c r="F1661" s="2" t="s">
        <v>5686</v>
      </c>
      <c r="G1661" s="2" t="str">
        <f>HYPERLINK("https://talan.bank.gov.ua/get-user-certificate/RV8DC1poNeMJUHYWadWZ","Завантажити сертифікат")</f>
        <v>Завантажити сертифікат</v>
      </c>
    </row>
    <row r="1662" spans="1:7" ht="28.8" x14ac:dyDescent="0.3">
      <c r="A1662" s="2">
        <v>1661</v>
      </c>
      <c r="B1662" s="2" t="s">
        <v>5687</v>
      </c>
      <c r="C1662" s="2" t="s">
        <v>5688</v>
      </c>
      <c r="D1662" s="2" t="s">
        <v>5689</v>
      </c>
      <c r="E1662" s="2" t="s">
        <v>5690</v>
      </c>
      <c r="F1662" s="2" t="s">
        <v>5691</v>
      </c>
      <c r="G1662" s="2" t="str">
        <f>HYPERLINK("https://talan.bank.gov.ua/get-user-certificate/RV8DCuj2lxIbsA6t0bXs","Завантажити сертифікат")</f>
        <v>Завантажити сертифікат</v>
      </c>
    </row>
    <row r="1663" spans="1:7" x14ac:dyDescent="0.3">
      <c r="A1663" s="2">
        <v>1662</v>
      </c>
      <c r="B1663" s="2" t="s">
        <v>5692</v>
      </c>
      <c r="C1663" s="2" t="s">
        <v>5688</v>
      </c>
      <c r="D1663" s="2" t="s">
        <v>5689</v>
      </c>
      <c r="E1663" s="2" t="s">
        <v>5693</v>
      </c>
      <c r="F1663" s="2" t="s">
        <v>5694</v>
      </c>
      <c r="G1663" s="2" t="str">
        <f>HYPERLINK("https://talan.bank.gov.ua/get-user-certificate/RV8DC9i95MYW-p4I_9L-","Завантажити сертифікат")</f>
        <v>Завантажити сертифікат</v>
      </c>
    </row>
    <row r="1664" spans="1:7" ht="28.8" x14ac:dyDescent="0.3">
      <c r="A1664" s="2">
        <v>1663</v>
      </c>
      <c r="B1664" s="2" t="s">
        <v>5695</v>
      </c>
      <c r="C1664" s="2" t="s">
        <v>5688</v>
      </c>
      <c r="D1664" s="2" t="s">
        <v>5689</v>
      </c>
      <c r="E1664" s="2" t="s">
        <v>5696</v>
      </c>
      <c r="F1664" s="2" t="s">
        <v>5697</v>
      </c>
      <c r="G1664" s="2" t="str">
        <f>HYPERLINK("https://talan.bank.gov.ua/get-user-certificate/RV8DCJh-B6_qbWh9qxei","Завантажити сертифікат")</f>
        <v>Завантажити сертифікат</v>
      </c>
    </row>
    <row r="1665" spans="1:7" x14ac:dyDescent="0.3">
      <c r="A1665" s="2">
        <v>1664</v>
      </c>
      <c r="B1665" s="2" t="s">
        <v>5698</v>
      </c>
      <c r="C1665" s="2" t="s">
        <v>5688</v>
      </c>
      <c r="D1665" s="2" t="s">
        <v>5689</v>
      </c>
      <c r="E1665" s="2" t="s">
        <v>5699</v>
      </c>
      <c r="F1665" s="2" t="s">
        <v>5700</v>
      </c>
      <c r="G1665" s="2" t="str">
        <f>HYPERLINK("https://talan.bank.gov.ua/get-user-certificate/RV8DCvmCF4vY3ZOa8CsF","Завантажити сертифікат")</f>
        <v>Завантажити сертифікат</v>
      </c>
    </row>
    <row r="1666" spans="1:7" x14ac:dyDescent="0.3">
      <c r="A1666" s="2">
        <v>1665</v>
      </c>
      <c r="B1666" s="2" t="s">
        <v>5701</v>
      </c>
      <c r="C1666" s="2" t="s">
        <v>5688</v>
      </c>
      <c r="D1666" s="2" t="s">
        <v>5689</v>
      </c>
      <c r="E1666" s="2" t="s">
        <v>5702</v>
      </c>
      <c r="F1666" s="2" t="s">
        <v>5703</v>
      </c>
      <c r="G1666" s="2" t="str">
        <f>HYPERLINK("https://talan.bank.gov.ua/get-user-certificate/RV8DCjqaX-fHgM7Idru3","Завантажити сертифікат")</f>
        <v>Завантажити сертифікат</v>
      </c>
    </row>
    <row r="1667" spans="1:7" ht="28.8" x14ac:dyDescent="0.3">
      <c r="A1667" s="2">
        <v>1666</v>
      </c>
      <c r="B1667" s="2" t="s">
        <v>5704</v>
      </c>
      <c r="C1667" s="2" t="s">
        <v>5688</v>
      </c>
      <c r="D1667" s="2" t="s">
        <v>5689</v>
      </c>
      <c r="E1667" s="2" t="s">
        <v>5705</v>
      </c>
      <c r="F1667" s="2" t="s">
        <v>5706</v>
      </c>
      <c r="G1667" s="2" t="str">
        <f>HYPERLINK("https://talan.bank.gov.ua/get-user-certificate/RV8DCmOWs8mOaTKWnkqD","Завантажити сертифікат")</f>
        <v>Завантажити сертифікат</v>
      </c>
    </row>
    <row r="1668" spans="1:7" x14ac:dyDescent="0.3">
      <c r="A1668" s="2">
        <v>1667</v>
      </c>
      <c r="B1668" s="2" t="s">
        <v>5707</v>
      </c>
      <c r="C1668" s="2" t="s">
        <v>5688</v>
      </c>
      <c r="D1668" s="2" t="s">
        <v>5689</v>
      </c>
      <c r="E1668" s="2" t="s">
        <v>5708</v>
      </c>
      <c r="F1668" s="2" t="s">
        <v>5709</v>
      </c>
      <c r="G1668" s="2" t="str">
        <f>HYPERLINK("https://talan.bank.gov.ua/get-user-certificate/RV8DCAnL47W6iEgdDlzw","Завантажити сертифікат")</f>
        <v>Завантажити сертифікат</v>
      </c>
    </row>
    <row r="1669" spans="1:7" ht="57.6" x14ac:dyDescent="0.3">
      <c r="A1669" s="2">
        <v>1668</v>
      </c>
      <c r="B1669" s="2" t="s">
        <v>5710</v>
      </c>
      <c r="C1669" s="2" t="s">
        <v>5711</v>
      </c>
      <c r="D1669" s="2" t="s">
        <v>5712</v>
      </c>
      <c r="E1669" s="2" t="s">
        <v>5713</v>
      </c>
      <c r="F1669" s="2" t="s">
        <v>5714</v>
      </c>
      <c r="G1669" s="2" t="str">
        <f>HYPERLINK("https://talan.bank.gov.ua/get-user-certificate/RV8DCRrNKoYgeMc4r7Nd","Завантажити сертифікат")</f>
        <v>Завантажити сертифікат</v>
      </c>
    </row>
    <row r="1670" spans="1:7" ht="57.6" x14ac:dyDescent="0.3">
      <c r="A1670" s="2">
        <v>1669</v>
      </c>
      <c r="B1670" s="2" t="s">
        <v>5715</v>
      </c>
      <c r="C1670" s="2" t="s">
        <v>5711</v>
      </c>
      <c r="D1670" s="2" t="s">
        <v>5712</v>
      </c>
      <c r="E1670" s="2" t="s">
        <v>5716</v>
      </c>
      <c r="F1670" s="2" t="s">
        <v>5717</v>
      </c>
      <c r="G1670" s="2" t="str">
        <f>HYPERLINK("https://talan.bank.gov.ua/get-user-certificate/RV8DCWm_cWzUQxr-nDAQ","Завантажити сертифікат")</f>
        <v>Завантажити сертифікат</v>
      </c>
    </row>
    <row r="1671" spans="1:7" ht="57.6" x14ac:dyDescent="0.3">
      <c r="A1671" s="2">
        <v>1670</v>
      </c>
      <c r="B1671" s="2" t="s">
        <v>5718</v>
      </c>
      <c r="C1671" s="2" t="s">
        <v>5711</v>
      </c>
      <c r="D1671" s="2" t="s">
        <v>5712</v>
      </c>
      <c r="E1671" s="2" t="s">
        <v>5719</v>
      </c>
      <c r="F1671" s="2" t="s">
        <v>5720</v>
      </c>
      <c r="G1671" s="2" t="str">
        <f>HYPERLINK("https://talan.bank.gov.ua/get-user-certificate/RV8DC2lH4R10bb8jGV9c","Завантажити сертифікат")</f>
        <v>Завантажити сертифікат</v>
      </c>
    </row>
    <row r="1672" spans="1:7" ht="57.6" x14ac:dyDescent="0.3">
      <c r="A1672" s="2">
        <v>1671</v>
      </c>
      <c r="B1672" s="2" t="s">
        <v>5721</v>
      </c>
      <c r="C1672" s="2" t="s">
        <v>5711</v>
      </c>
      <c r="D1672" s="2" t="s">
        <v>5712</v>
      </c>
      <c r="E1672" s="2" t="s">
        <v>5722</v>
      </c>
      <c r="F1672" s="2" t="s">
        <v>5723</v>
      </c>
      <c r="G1672" s="2" t="str">
        <f>HYPERLINK("https://talan.bank.gov.ua/get-user-certificate/RV8DCYWdiVGNFHhcbxMV","Завантажити сертифікат")</f>
        <v>Завантажити сертифікат</v>
      </c>
    </row>
    <row r="1673" spans="1:7" ht="57.6" x14ac:dyDescent="0.3">
      <c r="A1673" s="2">
        <v>1672</v>
      </c>
      <c r="B1673" s="2" t="s">
        <v>5724</v>
      </c>
      <c r="C1673" s="2" t="s">
        <v>5711</v>
      </c>
      <c r="D1673" s="2" t="s">
        <v>5712</v>
      </c>
      <c r="E1673" s="2" t="s">
        <v>5725</v>
      </c>
      <c r="F1673" s="2" t="s">
        <v>5726</v>
      </c>
      <c r="G1673" s="2" t="str">
        <f>HYPERLINK("https://talan.bank.gov.ua/get-user-certificate/RV8DCLso_ANMF6U1jlIL","Завантажити сертифікат")</f>
        <v>Завантажити сертифікат</v>
      </c>
    </row>
    <row r="1674" spans="1:7" ht="57.6" x14ac:dyDescent="0.3">
      <c r="A1674" s="2">
        <v>1673</v>
      </c>
      <c r="B1674" s="2" t="s">
        <v>5727</v>
      </c>
      <c r="C1674" s="2" t="s">
        <v>5711</v>
      </c>
      <c r="D1674" s="2" t="s">
        <v>5712</v>
      </c>
      <c r="E1674" s="2" t="s">
        <v>5728</v>
      </c>
      <c r="F1674" s="2" t="s">
        <v>5729</v>
      </c>
      <c r="G1674" s="2" t="str">
        <f>HYPERLINK("https://talan.bank.gov.ua/get-user-certificate/RV8DC1dfqt2CVcVMoijY","Завантажити сертифікат")</f>
        <v>Завантажити сертифікат</v>
      </c>
    </row>
    <row r="1675" spans="1:7" ht="28.8" x14ac:dyDescent="0.3">
      <c r="A1675" s="2">
        <v>1674</v>
      </c>
      <c r="B1675" s="4" t="s">
        <v>5730</v>
      </c>
      <c r="C1675" s="4" t="s">
        <v>5772</v>
      </c>
      <c r="D1675" s="4" t="s">
        <v>5731</v>
      </c>
      <c r="E1675" s="4" t="s">
        <v>5732</v>
      </c>
      <c r="F1675" s="4" t="s">
        <v>5733</v>
      </c>
      <c r="G1675" s="4" t="str">
        <f>HYPERLINK("https://talan.bank.gov.ua/get-user-certificate/lbhj9WioMjJ4k59l54cJ","Завантажити сертифікат")</f>
        <v>Завантажити сертифікат</v>
      </c>
    </row>
    <row r="1676" spans="1:7" ht="28.8" x14ac:dyDescent="0.3">
      <c r="A1676" s="2">
        <v>1675</v>
      </c>
      <c r="B1676" s="4" t="s">
        <v>5734</v>
      </c>
      <c r="C1676" s="4" t="s">
        <v>5772</v>
      </c>
      <c r="D1676" s="4" t="s">
        <v>5731</v>
      </c>
      <c r="E1676" s="4" t="s">
        <v>5735</v>
      </c>
      <c r="F1676" s="4" t="s">
        <v>5736</v>
      </c>
      <c r="G1676" s="4" t="str">
        <f>HYPERLINK("https://talan.bank.gov.ua/get-user-certificate/lbhj9cLOhiBb-LWvhOvI","Завантажити сертифікат")</f>
        <v>Завантажити сертифікат</v>
      </c>
    </row>
    <row r="1677" spans="1:7" ht="28.8" x14ac:dyDescent="0.3">
      <c r="A1677" s="2">
        <v>1676</v>
      </c>
      <c r="B1677" s="4" t="s">
        <v>5737</v>
      </c>
      <c r="C1677" s="4" t="s">
        <v>5772</v>
      </c>
      <c r="D1677" s="4" t="s">
        <v>5731</v>
      </c>
      <c r="E1677" s="4" t="s">
        <v>5738</v>
      </c>
      <c r="F1677" s="4" t="s">
        <v>5739</v>
      </c>
      <c r="G1677" s="4" t="str">
        <f>HYPERLINK("https://talan.bank.gov.ua/get-user-certificate/lbhj92EVo2u_DwMM3dl1","Завантажити сертифікат")</f>
        <v>Завантажити сертифікат</v>
      </c>
    </row>
    <row r="1678" spans="1:7" ht="28.8" x14ac:dyDescent="0.3">
      <c r="A1678" s="2">
        <v>1677</v>
      </c>
      <c r="B1678" s="4" t="s">
        <v>5740</v>
      </c>
      <c r="C1678" s="4" t="s">
        <v>5772</v>
      </c>
      <c r="D1678" s="4" t="s">
        <v>5731</v>
      </c>
      <c r="E1678" s="4" t="s">
        <v>5741</v>
      </c>
      <c r="F1678" s="4" t="s">
        <v>5742</v>
      </c>
      <c r="G1678" s="4" t="str">
        <f>HYPERLINK("https://talan.bank.gov.ua/get-user-certificate/lbhj9vfidUHu5lI5rvbS","Завантажити сертифікат")</f>
        <v>Завантажити сертифікат</v>
      </c>
    </row>
    <row r="1679" spans="1:7" ht="28.8" x14ac:dyDescent="0.3">
      <c r="A1679" s="2">
        <v>1678</v>
      </c>
      <c r="B1679" s="4" t="s">
        <v>5743</v>
      </c>
      <c r="C1679" s="4" t="s">
        <v>5772</v>
      </c>
      <c r="D1679" s="4" t="s">
        <v>5731</v>
      </c>
      <c r="E1679" s="4" t="s">
        <v>5744</v>
      </c>
      <c r="F1679" s="4" t="s">
        <v>5745</v>
      </c>
      <c r="G1679" s="4" t="str">
        <f>HYPERLINK("https://talan.bank.gov.ua/get-user-certificate/lbhj9_i6MIYJ2hlxETYc","Завантажити сертифікат")</f>
        <v>Завантажити сертифікат</v>
      </c>
    </row>
    <row r="1680" spans="1:7" ht="28.8" x14ac:dyDescent="0.3">
      <c r="A1680" s="2">
        <v>1679</v>
      </c>
      <c r="B1680" s="4" t="s">
        <v>5746</v>
      </c>
      <c r="C1680" s="4" t="s">
        <v>5772</v>
      </c>
      <c r="D1680" s="4" t="s">
        <v>5731</v>
      </c>
      <c r="E1680" s="4" t="s">
        <v>5747</v>
      </c>
      <c r="F1680" s="4" t="s">
        <v>5748</v>
      </c>
      <c r="G1680" s="4" t="str">
        <f>HYPERLINK("https://talan.bank.gov.ua/get-user-certificate/lbhj9lSTaI_38JbtDRMR","Завантажити сертифікат")</f>
        <v>Завантажити сертифікат</v>
      </c>
    </row>
    <row r="1681" spans="1:7" ht="28.8" x14ac:dyDescent="0.3">
      <c r="A1681" s="2">
        <v>1680</v>
      </c>
      <c r="B1681" s="4" t="s">
        <v>5774</v>
      </c>
      <c r="C1681" s="4" t="s">
        <v>1863</v>
      </c>
      <c r="D1681" s="4" t="s">
        <v>5775</v>
      </c>
      <c r="E1681" s="4" t="s">
        <v>5776</v>
      </c>
      <c r="F1681" s="4" t="s">
        <v>5777</v>
      </c>
      <c r="G1681" s="4" t="str">
        <f>HYPERLINK("https://talan.bank.gov.ua/get-user-certificate/tOwmoyMph71M92fuOO_P","Завантажити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G2" r:id="rId1" tooltip="Завантажити сертифікат" display="Завантажити сертифікат"/>
    <hyperlink ref="G3" r:id="rId2" tooltip="Завантажити сертифікат" display="Завантажити сертифікат"/>
    <hyperlink ref="G4" r:id="rId3" tooltip="Завантажити сертифікат" display="Завантажити сертифікат"/>
    <hyperlink ref="G5" r:id="rId4" tooltip="Завантажити сертифікат" display="Завантажити сертифікат"/>
    <hyperlink ref="G6" r:id="rId5" tooltip="Завантажити сертифікат" display="Завантажити сертифікат"/>
    <hyperlink ref="G7" r:id="rId6" tooltip="Завантажити сертифікат" display="Завантажити сертифікат"/>
    <hyperlink ref="G8" r:id="rId7" tooltip="Завантажити сертифікат" display="Завантажити сертифікат"/>
    <hyperlink ref="G9" r:id="rId8" tooltip="Завантажити сертифікат" display="Завантажити сертифікат"/>
    <hyperlink ref="G10" r:id="rId9" tooltip="Завантажити сертифікат" display="Завантажити сертифікат"/>
    <hyperlink ref="G11" r:id="rId10" tooltip="Завантажити сертифікат" display="Завантажити сертифікат"/>
    <hyperlink ref="G12" r:id="rId11" tooltip="Завантажити сертифікат" display="Завантажити сертифікат"/>
    <hyperlink ref="G13" r:id="rId12" tooltip="Завантажити сертифікат" display="Завантажити сертифікат"/>
    <hyperlink ref="G14" r:id="rId13" tooltip="Завантажити сертифікат" display="Завантажити сертифікат"/>
    <hyperlink ref="G15" r:id="rId14" tooltip="Завантажити сертифікат" display="Завантажити сертифікат"/>
    <hyperlink ref="G16" r:id="rId15" tooltip="Завантажити сертифікат" display="Завантажити сертифікат"/>
    <hyperlink ref="G17" r:id="rId16" tooltip="Завантажити сертифікат" display="Завантажити сертифікат"/>
    <hyperlink ref="G18" r:id="rId17" tooltip="Завантажити сертифікат" display="Завантажити сертифікат"/>
    <hyperlink ref="G19" r:id="rId18" tooltip="Завантажити сертифікат" display="Завантажити сертифікат"/>
    <hyperlink ref="G20" r:id="rId19" tooltip="Завантажити сертифікат" display="Завантажити сертифікат"/>
    <hyperlink ref="G21" r:id="rId20" tooltip="Завантажити сертифікат" display="Завантажити сертифікат"/>
    <hyperlink ref="G22" r:id="rId21" tooltip="Завантажити сертифікат" display="Завантажити сертифікат"/>
    <hyperlink ref="G23" r:id="rId22" tooltip="Завантажити сертифікат" display="Завантажити сертифікат"/>
    <hyperlink ref="G24" r:id="rId23" tooltip="Завантажити сертифікат" display="Завантажити сертифікат"/>
    <hyperlink ref="G25" r:id="rId24" tooltip="Завантажити сертифікат" display="Завантажити сертифікат"/>
    <hyperlink ref="G26" r:id="rId25" tooltip="Завантажити сертифікат" display="Завантажити сертифікат"/>
    <hyperlink ref="G27" r:id="rId26" tooltip="Завантажити сертифікат" display="Завантажити сертифікат"/>
    <hyperlink ref="G28" r:id="rId27" tooltip="Завантажити сертифікат" display="Завантажити сертифікат"/>
    <hyperlink ref="G29" r:id="rId28" tooltip="Завантажити сертифікат" display="Завантажити сертифікат"/>
    <hyperlink ref="G30" r:id="rId29" tooltip="Завантажити сертифікат" display="Завантажити сертифікат"/>
    <hyperlink ref="G31" r:id="rId30" tooltip="Завантажити сертифікат" display="Завантажити сертифікат"/>
    <hyperlink ref="G32" r:id="rId31" tooltip="Завантажити сертифікат" display="Завантажити сертифікат"/>
    <hyperlink ref="G33" r:id="rId32" tooltip="Завантажити сертифікат" display="Завантажити сертифікат"/>
    <hyperlink ref="G34" r:id="rId33" tooltip="Завантажити сертифікат" display="Завантажити сертифікат"/>
    <hyperlink ref="G35" r:id="rId34" tooltip="Завантажити сертифікат" display="Завантажити сертифікат"/>
    <hyperlink ref="G36" r:id="rId35" tooltip="Завантажити сертифікат" display="Завантажити сертифікат"/>
    <hyperlink ref="G37" r:id="rId36" tooltip="Завантажити сертифікат" display="Завантажити сертифікат"/>
    <hyperlink ref="G38" r:id="rId37" tooltip="Завантажити сертифікат" display="Завантажити сертифікат"/>
    <hyperlink ref="G39" r:id="rId38" tooltip="Завантажити сертифікат" display="Завантажити сертифікат"/>
    <hyperlink ref="G40" r:id="rId39" tooltip="Завантажити сертифікат" display="Завантажити сертифікат"/>
    <hyperlink ref="G41" r:id="rId40" tooltip="Завантажити сертифікат" display="Завантажити сертифікат"/>
    <hyperlink ref="G42" r:id="rId41" tooltip="Завантажити сертифікат" display="Завантажити сертифікат"/>
    <hyperlink ref="G43" r:id="rId42" tooltip="Завантажити сертифікат" display="Завантажити сертифікат"/>
    <hyperlink ref="G44" r:id="rId43" tooltip="Завантажити сертифікат" display="Завантажити сертифікат"/>
    <hyperlink ref="G45" r:id="rId44" tooltip="Завантажити сертифікат" display="Завантажити сертифікат"/>
    <hyperlink ref="G46" r:id="rId45" tooltip="Завантажити сертифікат" display="Завантажити сертифікат"/>
    <hyperlink ref="G47" r:id="rId46" tooltip="Завантажити сертифікат" display="Завантажити сертифікат"/>
    <hyperlink ref="G48" r:id="rId47" tooltip="Завантажити сертифікат" display="Завантажити сертифікат"/>
    <hyperlink ref="G49" r:id="rId48" tooltip="Завантажити сертифікат" display="Завантажити сертифікат"/>
    <hyperlink ref="G50" r:id="rId49" tooltip="Завантажити сертифікат" display="Завантажити сертифікат"/>
    <hyperlink ref="G51" r:id="rId50" tooltip="Завантажити сертифікат" display="Завантажити сертифікат"/>
    <hyperlink ref="G52" r:id="rId51" tooltip="Завантажити сертифікат" display="Завантажити сертифікат"/>
    <hyperlink ref="G53" r:id="rId52" tooltip="Завантажити сертифікат" display="Завантажити сертифікат"/>
    <hyperlink ref="G54" r:id="rId53" tooltip="Завантажити сертифікат" display="Завантажити сертифікат"/>
    <hyperlink ref="G55" r:id="rId54" tooltip="Завантажити сертифікат" display="Завантажити сертифікат"/>
    <hyperlink ref="G56" r:id="rId55" tooltip="Завантажити сертифікат" display="Завантажити сертифікат"/>
    <hyperlink ref="G57" r:id="rId56" tooltip="Завантажити сертифікат" display="Завантажити сертифікат"/>
    <hyperlink ref="G58" r:id="rId57" tooltip="Завантажити сертифікат" display="Завантажити сертифікат"/>
    <hyperlink ref="G59" r:id="rId58" tooltip="Завантажити сертифікат" display="Завантажити сертифікат"/>
    <hyperlink ref="G60" r:id="rId59" tooltip="Завантажити сертифікат" display="Завантажити сертифікат"/>
    <hyperlink ref="G61" r:id="rId60" tooltip="Завантажити сертифікат" display="Завантажити сертифікат"/>
    <hyperlink ref="G62" r:id="rId61" tooltip="Завантажити сертифікат" display="Завантажити сертифікат"/>
    <hyperlink ref="G63" r:id="rId62" tooltip="Завантажити сертифікат" display="Завантажити сертифікат"/>
    <hyperlink ref="G64" r:id="rId63" tooltip="Завантажити сертифікат" display="Завантажити сертифікат"/>
    <hyperlink ref="G65" r:id="rId64" tooltip="Завантажити сертифікат" display="Завантажити сертифікат"/>
    <hyperlink ref="G66" r:id="rId65" tooltip="Завантажити сертифікат" display="Завантажити сертифікат"/>
    <hyperlink ref="G67" r:id="rId66" tooltip="Завантажити сертифікат" display="Завантажити сертифікат"/>
    <hyperlink ref="G68" r:id="rId67" tooltip="Завантажити сертифікат" display="Завантажити сертифікат"/>
    <hyperlink ref="G69" r:id="rId68" tooltip="Завантажити сертифікат" display="Завантажити сертифікат"/>
    <hyperlink ref="G70" r:id="rId69" tooltip="Завантажити сертифікат" display="Завантажити сертифікат"/>
    <hyperlink ref="G71" r:id="rId70" tooltip="Завантажити сертифікат" display="Завантажити сертифікат"/>
    <hyperlink ref="G72" r:id="rId71" tooltip="Завантажити сертифікат" display="Завантажити сертифікат"/>
    <hyperlink ref="G73" r:id="rId72" tooltip="Завантажити сертифікат" display="Завантажити сертифікат"/>
    <hyperlink ref="G74" r:id="rId73" tooltip="Завантажити сертифікат" display="Завантажити сертифікат"/>
    <hyperlink ref="G75" r:id="rId74" tooltip="Завантажити сертифікат" display="Завантажити сертифікат"/>
    <hyperlink ref="G76" r:id="rId75" tooltip="Завантажити сертифікат" display="Завантажити сертифікат"/>
    <hyperlink ref="G77" r:id="rId76" tooltip="Завантажити сертифікат" display="Завантажити сертифікат"/>
    <hyperlink ref="G78" r:id="rId77" tooltip="Завантажити сертифікат" display="Завантажити сертифікат"/>
    <hyperlink ref="G79" r:id="rId78" tooltip="Завантажити сертифікат" display="Завантажити сертифікат"/>
    <hyperlink ref="G80" r:id="rId79" tooltip="Завантажити сертифікат" display="Завантажити сертифікат"/>
    <hyperlink ref="G81" r:id="rId80" tooltip="Завантажити сертифікат" display="Завантажити сертифікат"/>
    <hyperlink ref="G82" r:id="rId81" tooltip="Завантажити сертифікат" display="Завантажити сертифікат"/>
    <hyperlink ref="G83" r:id="rId82" tooltip="Завантажити сертифікат" display="Завантажити сертифікат"/>
    <hyperlink ref="G84" r:id="rId83" tooltip="Завантажити сертифікат" display="Завантажити сертифікат"/>
    <hyperlink ref="G85" r:id="rId84" tooltip="Завантажити сертифікат" display="Завантажити сертифікат"/>
    <hyperlink ref="G86" r:id="rId85" tooltip="Завантажити сертифікат" display="Завантажити сертифікат"/>
    <hyperlink ref="G87" r:id="rId86" tooltip="Завантажити сертифікат" display="Завантажити сертифікат"/>
    <hyperlink ref="G88" r:id="rId87" tooltip="Завантажити сертифікат" display="Завантажити сертифікат"/>
    <hyperlink ref="G89" r:id="rId88" tooltip="Завантажити сертифікат" display="Завантажити сертифікат"/>
    <hyperlink ref="G90" r:id="rId89" tooltip="Завантажити сертифікат" display="Завантажити сертифікат"/>
    <hyperlink ref="G91" r:id="rId90" tooltip="Завантажити сертифікат" display="Завантажити сертифікат"/>
    <hyperlink ref="G92" r:id="rId91" tooltip="Завантажити сертифікат" display="Завантажити сертифікат"/>
    <hyperlink ref="G93" r:id="rId92" tooltip="Завантажити сертифікат" display="Завантажити сертифікат"/>
    <hyperlink ref="G94" r:id="rId93" tooltip="Завантажити сертифікат" display="Завантажити сертифікат"/>
    <hyperlink ref="G95" r:id="rId94" tooltip="Завантажити сертифікат" display="Завантажити сертифікат"/>
    <hyperlink ref="G96" r:id="rId95" tooltip="Завантажити сертифікат" display="Завантажити сертифікат"/>
    <hyperlink ref="G97" r:id="rId96" tooltip="Завантажити сертифікат" display="Завантажити сертифікат"/>
    <hyperlink ref="G98" r:id="rId97" tooltip="Завантажити сертифікат" display="Завантажити сертифікат"/>
    <hyperlink ref="G99" r:id="rId98" tooltip="Завантажити сертифікат" display="Завантажити сертифікат"/>
    <hyperlink ref="G100" r:id="rId99" tooltip="Завантажити сертифікат" display="Завантажити сертифікат"/>
    <hyperlink ref="G101" r:id="rId100" tooltip="Завантажити сертифікат" display="Завантажити сертифікат"/>
    <hyperlink ref="G102" r:id="rId101" tooltip="Завантажити сертифікат" display="Завантажити сертифікат"/>
    <hyperlink ref="G103" r:id="rId102" tooltip="Завантажити сертифікат" display="Завантажити сертифікат"/>
    <hyperlink ref="G104" r:id="rId103" tooltip="Завантажити сертифікат" display="Завантажити сертифікат"/>
    <hyperlink ref="G105" r:id="rId104" tooltip="Завантажити сертифікат" display="Завантажити сертифікат"/>
    <hyperlink ref="G106" r:id="rId105" tooltip="Завантажити сертифікат" display="Завантажити сертифікат"/>
    <hyperlink ref="G107" r:id="rId106" tooltip="Завантажити сертифікат" display="Завантажити сертифікат"/>
    <hyperlink ref="G108" r:id="rId107" tooltip="Завантажити сертифікат" display="Завантажити сертифікат"/>
    <hyperlink ref="G109" r:id="rId108" tooltip="Завантажити сертифікат" display="Завантажити сертифікат"/>
    <hyperlink ref="G110" r:id="rId109" tooltip="Завантажити сертифікат" display="Завантажити сертифікат"/>
    <hyperlink ref="G111" r:id="rId110" tooltip="Завантажити сертифікат" display="Завантажити сертифікат"/>
    <hyperlink ref="G112" r:id="rId111" tooltip="Завантажити сертифікат" display="Завантажити сертифікат"/>
    <hyperlink ref="G113" r:id="rId112" tooltip="Завантажити сертифікат" display="Завантажити сертифікат"/>
    <hyperlink ref="G114" r:id="rId113" tooltip="Завантажити сертифікат" display="Завантажити сертифікат"/>
    <hyperlink ref="G115" r:id="rId114" tooltip="Завантажити сертифікат" display="Завантажити сертифікат"/>
    <hyperlink ref="G116" r:id="rId115" tooltip="Завантажити сертифікат" display="Завантажити сертифікат"/>
    <hyperlink ref="G117" r:id="rId116" tooltip="Завантажити сертифікат" display="Завантажити сертифікат"/>
    <hyperlink ref="G118" r:id="rId117" tooltip="Завантажити сертифікат" display="Завантажити сертифікат"/>
    <hyperlink ref="G119" r:id="rId118" tooltip="Завантажити сертифікат" display="Завантажити сертифікат"/>
    <hyperlink ref="G120" r:id="rId119" tooltip="Завантажити сертифікат" display="Завантажити сертифікат"/>
    <hyperlink ref="G121" r:id="rId120" tooltip="Завантажити сертифікат" display="Завантажити сертифікат"/>
    <hyperlink ref="G122" r:id="rId121" tooltip="Завантажити сертифікат" display="Завантажити сертифікат"/>
    <hyperlink ref="G123" r:id="rId122" tooltip="Завантажити сертифікат" display="Завантажити сертифікат"/>
    <hyperlink ref="G124" r:id="rId123" tooltip="Завантажити сертифікат" display="Завантажити сертифікат"/>
    <hyperlink ref="G125" r:id="rId124" tooltip="Завантажити сертифікат" display="Завантажити сертифікат"/>
    <hyperlink ref="G126" r:id="rId125" tooltip="Завантажити сертифікат" display="Завантажити сертифікат"/>
    <hyperlink ref="G127" r:id="rId126" tooltip="Завантажити сертифікат" display="Завантажити сертифікат"/>
    <hyperlink ref="G128" r:id="rId127" tooltip="Завантажити сертифікат" display="Завантажити сертифікат"/>
    <hyperlink ref="G129" r:id="rId128" tooltip="Завантажити сертифікат" display="Завантажити сертифікат"/>
    <hyperlink ref="G130" r:id="rId129" tooltip="Завантажити сертифікат" display="Завантажити сертифікат"/>
    <hyperlink ref="G131" r:id="rId130" tooltip="Завантажити сертифікат" display="Завантажити сертифікат"/>
    <hyperlink ref="G132" r:id="rId131" tooltip="Завантажити сертифікат" display="Завантажити сертифікат"/>
    <hyperlink ref="G133" r:id="rId132" tooltip="Завантажити сертифікат" display="Завантажити сертифікат"/>
    <hyperlink ref="G134" r:id="rId133" tooltip="Завантажити сертифікат" display="Завантажити сертифікат"/>
    <hyperlink ref="G135" r:id="rId134" tooltip="Завантажити сертифікат" display="Завантажити сертифікат"/>
    <hyperlink ref="G136" r:id="rId135" tooltip="Завантажити сертифікат" display="Завантажити сертифікат"/>
    <hyperlink ref="G137" r:id="rId136" tooltip="Завантажити сертифікат" display="Завантажити сертифікат"/>
    <hyperlink ref="G138" r:id="rId137" tooltip="Завантажити сертифікат" display="Завантажити сертифікат"/>
    <hyperlink ref="G139" r:id="rId138" tooltip="Завантажити сертифікат" display="Завантажити сертифікат"/>
    <hyperlink ref="G140" r:id="rId139" tooltip="Завантажити сертифікат" display="Завантажити сертифікат"/>
    <hyperlink ref="G141" r:id="rId140" tooltip="Завантажити сертифікат" display="Завантажити сертифікат"/>
    <hyperlink ref="G142" r:id="rId141" tooltip="Завантажити сертифікат" display="Завантажити сертифікат"/>
    <hyperlink ref="G143" r:id="rId142" tooltip="Завантажити сертифікат" display="Завантажити сертифікат"/>
    <hyperlink ref="G144" r:id="rId143" tooltip="Завантажити сертифікат" display="Завантажити сертифікат"/>
    <hyperlink ref="G146" r:id="rId144" tooltip="Завантажити сертифікат" display="Завантажити сертифікат"/>
    <hyperlink ref="G147" r:id="rId145" tooltip="Завантажити сертифікат" display="Завантажити сертифікат"/>
    <hyperlink ref="G148" r:id="rId146" tooltip="Завантажити сертифікат" display="Завантажити сертифікат"/>
    <hyperlink ref="G149" r:id="rId147" tooltip="Завантажити сертифікат" display="Завантажити сертифікат"/>
    <hyperlink ref="G150" r:id="rId148" tooltip="Завантажити сертифікат" display="Завантажити сертифікат"/>
    <hyperlink ref="G151" r:id="rId149" tooltip="Завантажити сертифікат" display="Завантажити сертифікат"/>
    <hyperlink ref="G152" r:id="rId150" tooltip="Завантажити сертифікат" display="Завантажити сертифікат"/>
    <hyperlink ref="G153" r:id="rId151" tooltip="Завантажити сертифікат" display="Завантажити сертифікат"/>
    <hyperlink ref="G154" r:id="rId152" tooltip="Завантажити сертифікат" display="Завантажити сертифікат"/>
    <hyperlink ref="G155" r:id="rId153" tooltip="Завантажити сертифікат" display="Завантажити сертифікат"/>
    <hyperlink ref="G156" r:id="rId154" tooltip="Завантажити сертифікат" display="Завантажити сертифікат"/>
    <hyperlink ref="G157" r:id="rId155" tooltip="Завантажити сертифікат" display="Завантажити сертифікат"/>
    <hyperlink ref="G158" r:id="rId156" tooltip="Завантажити сертифікат" display="Завантажити сертифікат"/>
    <hyperlink ref="G159" r:id="rId157" tooltip="Завантажити сертифікат" display="Завантажити сертифікат"/>
    <hyperlink ref="G160" r:id="rId158" tooltip="Завантажити сертифікат" display="Завантажити сертифікат"/>
    <hyperlink ref="G161" r:id="rId159" tooltip="Завантажити сертифікат" display="Завантажити сертифікат"/>
    <hyperlink ref="G162" r:id="rId160" tooltip="Завантажити сертифікат" display="Завантажити сертифікат"/>
    <hyperlink ref="G163" r:id="rId161" tooltip="Завантажити сертифікат" display="Завантажити сертифікат"/>
    <hyperlink ref="G164" r:id="rId162" tooltip="Завантажити сертифікат" display="Завантажити сертифікат"/>
    <hyperlink ref="G165" r:id="rId163" tooltip="Завантажити сертифікат" display="Завантажити сертифікат"/>
    <hyperlink ref="G166" r:id="rId164" tooltip="Завантажити сертифікат" display="Завантажити сертифікат"/>
    <hyperlink ref="G167" r:id="rId165" tooltip="Завантажити сертифікат" display="Завантажити сертифікат"/>
    <hyperlink ref="G168" r:id="rId166" tooltip="Завантажити сертифікат" display="Завантажити сертифікат"/>
    <hyperlink ref="G169" r:id="rId167" tooltip="Завантажити сертифікат" display="Завантажити сертифікат"/>
    <hyperlink ref="G170" r:id="rId168" tooltip="Завантажити сертифікат" display="Завантажити сертифікат"/>
    <hyperlink ref="G171" r:id="rId169" tooltip="Завантажити сертифікат" display="Завантажити сертифікат"/>
    <hyperlink ref="G172" r:id="rId170" tooltip="Завантажити сертифікат" display="Завантажити сертифікат"/>
    <hyperlink ref="G173" r:id="rId171" tooltip="Завантажити сертифікат" display="Завантажити сертифікат"/>
    <hyperlink ref="G174" r:id="rId172" tooltip="Завантажити сертифікат" display="Завантажити сертифікат"/>
    <hyperlink ref="G175" r:id="rId173" tooltip="Завантажити сертифікат" display="Завантажити сертифікат"/>
    <hyperlink ref="G176" r:id="rId174" tooltip="Завантажити сертифікат" display="Завантажити сертифікат"/>
    <hyperlink ref="G177" r:id="rId175" tooltip="Завантажити сертифікат" display="Завантажити сертифікат"/>
    <hyperlink ref="G178" r:id="rId176" tooltip="Завантажити сертифікат" display="Завантажити сертифікат"/>
    <hyperlink ref="G179" r:id="rId177" tooltip="Завантажити сертифікат" display="Завантажити сертифікат"/>
    <hyperlink ref="G180" r:id="rId178" tooltip="Завантажити сертифікат" display="Завантажити сертифікат"/>
    <hyperlink ref="G181" r:id="rId179" tooltip="Завантажити сертифікат" display="Завантажити сертифікат"/>
    <hyperlink ref="G182" r:id="rId180" tooltip="Завантажити сертифікат" display="Завантажити сертифікат"/>
    <hyperlink ref="G183" r:id="rId181" tooltip="Завантажити сертифікат" display="Завантажити сертифікат"/>
    <hyperlink ref="G184" r:id="rId182" tooltip="Завантажити сертифікат" display="Завантажити сертифікат"/>
    <hyperlink ref="G185" r:id="rId183" tooltip="Завантажити сертифікат" display="Завантажити сертифікат"/>
    <hyperlink ref="G186" r:id="rId184" tooltip="Завантажити сертифікат" display="Завантажити сертифікат"/>
    <hyperlink ref="G187" r:id="rId185" tooltip="Завантажити сертифікат" display="Завантажити сертифікат"/>
    <hyperlink ref="G188" r:id="rId186" tooltip="Завантажити сертифікат" display="Завантажити сертифікат"/>
    <hyperlink ref="G189" r:id="rId187" tooltip="Завантажити сертифікат" display="Завантажити сертифікат"/>
    <hyperlink ref="G190" r:id="rId188" tooltip="Завантажити сертифікат" display="Завантажити сертифікат"/>
    <hyperlink ref="G191" r:id="rId189" tooltip="Завантажити сертифікат" display="Завантажити сертифікат"/>
    <hyperlink ref="G192" r:id="rId190" tooltip="Завантажити сертифікат" display="Завантажити сертифікат"/>
    <hyperlink ref="G193" r:id="rId191" tooltip="Завантажити сертифікат" display="Завантажити сертифікат"/>
    <hyperlink ref="G194" r:id="rId192" tooltip="Завантажити сертифікат" display="Завантажити сертифікат"/>
    <hyperlink ref="G195" r:id="rId193" tooltip="Завантажити сертифікат" display="Завантажити сертифікат"/>
    <hyperlink ref="G196" r:id="rId194" tooltip="Завантажити сертифікат" display="Завантажити сертифікат"/>
    <hyperlink ref="G197" r:id="rId195" tooltip="Завантажити сертифікат" display="Завантажити сертифікат"/>
    <hyperlink ref="G198" r:id="rId196" tooltip="Завантажити сертифікат" display="Завантажити сертифікат"/>
    <hyperlink ref="G199" r:id="rId197" tooltip="Завантажити сертифікат" display="Завантажити сертифікат"/>
    <hyperlink ref="G200" r:id="rId198" tooltip="Завантажити сертифікат" display="Завантажити сертифікат"/>
    <hyperlink ref="G201" r:id="rId199" tooltip="Завантажити сертифікат" display="Завантажити сертифікат"/>
    <hyperlink ref="G202" r:id="rId200" tooltip="Завантажити сертифікат" display="Завантажити сертифікат"/>
    <hyperlink ref="G203" r:id="rId201" tooltip="Завантажити сертифікат" display="Завантажити сертифікат"/>
    <hyperlink ref="G204" r:id="rId202" tooltip="Завантажити сертифікат" display="Завантажити сертифікат"/>
    <hyperlink ref="G205" r:id="rId203" tooltip="Завантажити сертифікат" display="Завантажити сертифікат"/>
    <hyperlink ref="G206" r:id="rId204" tooltip="Завантажити сертифікат" display="Завантажити сертифікат"/>
    <hyperlink ref="G207" r:id="rId205" tooltip="Завантажити сертифікат" display="Завантажити сертифікат"/>
    <hyperlink ref="G208" r:id="rId206" tooltip="Завантажити сертифікат" display="Завантажити сертифікат"/>
    <hyperlink ref="G209" r:id="rId207" tooltip="Завантажити сертифікат" display="Завантажити сертифікат"/>
    <hyperlink ref="G210" r:id="rId208" tooltip="Завантажити сертифікат" display="Завантажити сертифікат"/>
    <hyperlink ref="G211" r:id="rId209" tooltip="Завантажити сертифікат" display="Завантажити сертифікат"/>
    <hyperlink ref="G212" r:id="rId210" tooltip="Завантажити сертифікат" display="Завантажити сертифікат"/>
    <hyperlink ref="G213" r:id="rId211" tooltip="Завантажити сертифікат" display="Завантажити сертифікат"/>
    <hyperlink ref="G214" r:id="rId212" tooltip="Завантажити сертифікат" display="Завантажити сертифікат"/>
    <hyperlink ref="G215" r:id="rId213" tooltip="Завантажити сертифікат" display="Завантажити сертифікат"/>
    <hyperlink ref="G231" r:id="rId214" tooltip="Завантажити сертифікат" display="Завантажити сертифікат"/>
    <hyperlink ref="G232" r:id="rId215" tooltip="Завантажити сертифікат" display="Завантажити сертифікат"/>
    <hyperlink ref="G233" r:id="rId216" tooltip="Завантажити сертифікат" display="Завантажити сертифікат"/>
    <hyperlink ref="G234" r:id="rId217" tooltip="Завантажити сертифікат" display="Завантажити сертифікат"/>
    <hyperlink ref="G235" r:id="rId218" tooltip="Завантажити сертифікат" display="Завантажити сертифікат"/>
    <hyperlink ref="G236" r:id="rId219" tooltip="Завантажити сертифікат" display="Завантажити сертифікат"/>
    <hyperlink ref="G237" r:id="rId220" tooltip="Завантажити сертифікат" display="Завантажити сертифікат"/>
    <hyperlink ref="G238" r:id="rId221" tooltip="Завантажити сертифікат" display="Завантажити сертифікат"/>
    <hyperlink ref="G239" r:id="rId222" tooltip="Завантажити сертифікат" display="Завантажити сертифікат"/>
    <hyperlink ref="G240" r:id="rId223" tooltip="Завантажити сертифікат" display="Завантажити сертифікат"/>
    <hyperlink ref="G241" r:id="rId224" tooltip="Завантажити сертифікат" display="Завантажити сертифікат"/>
    <hyperlink ref="G242" r:id="rId225" tooltip="Завантажити сертифікат" display="Завантажити сертифікат"/>
    <hyperlink ref="G243" r:id="rId226" tooltip="Завантажити сертифікат" display="Завантажити сертифікат"/>
    <hyperlink ref="G244" r:id="rId227" tooltip="Завантажити сертифікат" display="Завантажити сертифікат"/>
    <hyperlink ref="G245" r:id="rId228" tooltip="Завантажити сертифікат" display="Завантажити сертифікат"/>
    <hyperlink ref="G246" r:id="rId229" tooltip="Завантажити сертифікат" display="Завантажити сертифікат"/>
    <hyperlink ref="G247" r:id="rId230" tooltip="Завантажити сертифікат" display="Завантажити сертифікат"/>
    <hyperlink ref="G248" r:id="rId231" tooltip="Завантажити сертифікат" display="Завантажити сертифікат"/>
    <hyperlink ref="G249" r:id="rId232" tooltip="Завантажити сертифікат" display="Завантажити сертифікат"/>
    <hyperlink ref="G250" r:id="rId233" tooltip="Завантажити сертифікат" display="Завантажити сертифікат"/>
    <hyperlink ref="G251" r:id="rId234" tooltip="Завантажити сертифікат" display="Завантажити сертифікат"/>
    <hyperlink ref="G252" r:id="rId235" tooltip="Завантажити сертифікат" display="Завантажити сертифікат"/>
    <hyperlink ref="G253" r:id="rId236" tooltip="Завантажити сертифікат" display="Завантажити сертифікат"/>
    <hyperlink ref="G254" r:id="rId237" tooltip="Завантажити сертифікат" display="Завантажити сертифікат"/>
    <hyperlink ref="G255" r:id="rId238" tooltip="Завантажити сертифікат" display="Завантажити сертифікат"/>
    <hyperlink ref="G256" r:id="rId239" tooltip="Завантажити сертифікат" display="Завантажити сертифікат"/>
    <hyperlink ref="G257" r:id="rId240" tooltip="Завантажити сертифікат" display="Завантажити сертифікат"/>
    <hyperlink ref="G258" r:id="rId241" tooltip="Завантажити сертифікат" display="Завантажити сертифікат"/>
    <hyperlink ref="G259" r:id="rId242" tooltip="Завантажити сертифікат" display="Завантажити сертифікат"/>
    <hyperlink ref="G260" r:id="rId243" tooltip="Завантажити сертифікат" display="Завантажити сертифікат"/>
    <hyperlink ref="G261" r:id="rId244" tooltip="Завантажити сертифікат" display="Завантажити сертифікат"/>
    <hyperlink ref="G262" r:id="rId245" tooltip="Завантажити сертифікат" display="Завантажити сертифікат"/>
    <hyperlink ref="G263" r:id="rId246" tooltip="Завантажити сертифікат" display="Завантажити сертифікат"/>
    <hyperlink ref="G264" r:id="rId247" tooltip="Завантажити сертифікат" display="Завантажити сертифікат"/>
    <hyperlink ref="G265" r:id="rId248" tooltip="Завантажити сертифікат" display="Завантажити сертифікат"/>
    <hyperlink ref="G266" r:id="rId249" tooltip="Завантажити сертифікат" display="Завантажити сертифікат"/>
    <hyperlink ref="G267" r:id="rId250" tooltip="Завантажити сертифікат" display="Завантажити сертифікат"/>
    <hyperlink ref="G268" r:id="rId251" tooltip="Завантажити сертифікат" display="Завантажити сертифікат"/>
    <hyperlink ref="G269" r:id="rId252" tooltip="Завантажити сертифікат" display="Завантажити сертифікат"/>
    <hyperlink ref="G270" r:id="rId253" tooltip="Завантажити сертифікат" display="Завантажити сертифікат"/>
    <hyperlink ref="G271" r:id="rId254" tooltip="Завантажити сертифікат" display="Завантажити сертифікат"/>
    <hyperlink ref="G272" r:id="rId255" tooltip="Завантажити сертифікат" display="Завантажити сертифікат"/>
    <hyperlink ref="G273" r:id="rId256" tooltip="Завантажити сертифікат" display="Завантажити сертифікат"/>
    <hyperlink ref="G274" r:id="rId257" tooltip="Завантажити сертифікат" display="Завантажити сертифікат"/>
    <hyperlink ref="G275" r:id="rId258" tooltip="Завантажити сертифікат" display="Завантажити сертифікат"/>
    <hyperlink ref="G276" r:id="rId259" tooltip="Завантажити сертифікат" display="Завантажити сертифікат"/>
    <hyperlink ref="G277" r:id="rId260" tooltip="Завантажити сертифікат" display="Завантажити сертифікат"/>
    <hyperlink ref="G278" r:id="rId261" tooltip="Завантажити сертифікат" display="Завантажити сертифікат"/>
    <hyperlink ref="G279" r:id="rId262" tooltip="Завантажити сертифікат" display="Завантажити сертифікат"/>
    <hyperlink ref="G280" r:id="rId263" tooltip="Завантажити сертифікат" display="Завантажити сертифікат"/>
    <hyperlink ref="G281" r:id="rId264" tooltip="Завантажити сертифікат" display="Завантажити сертифікат"/>
    <hyperlink ref="G282" r:id="rId265" tooltip="Завантажити сертифікат" display="Завантажити сертифікат"/>
    <hyperlink ref="G283" r:id="rId266" tooltip="Завантажити сертифікат" display="Завантажити сертифікат"/>
    <hyperlink ref="G284" r:id="rId267" tooltip="Завантажити сертифікат" display="Завантажити сертифікат"/>
    <hyperlink ref="G285" r:id="rId268" tooltip="Завантажити сертифікат" display="Завантажити сертифікат"/>
    <hyperlink ref="G286" r:id="rId269" tooltip="Завантажити сертифікат" display="Завантажити сертифікат"/>
    <hyperlink ref="G287" r:id="rId270" tooltip="Завантажити сертифікат" display="Завантажити сертифікат"/>
    <hyperlink ref="G288" r:id="rId271" tooltip="Завантажити сертифікат" display="Завантажити сертифікат"/>
    <hyperlink ref="G289" r:id="rId272" tooltip="Завантажити сертифікат" display="Завантажити сертифікат"/>
    <hyperlink ref="G290" r:id="rId273" tooltip="Завантажити сертифікат" display="Завантажити сертифікат"/>
    <hyperlink ref="G291" r:id="rId274" tooltip="Завантажити сертифікат" display="Завантажити сертифікат"/>
    <hyperlink ref="G292" r:id="rId275" tooltip="Завантажити сертифікат" display="Завантажити сертифікат"/>
    <hyperlink ref="G293" r:id="rId276" tooltip="Завантажити сертифікат" display="Завантажити сертифікат"/>
    <hyperlink ref="G294" r:id="rId277" tooltip="Завантажити сертифікат" display="Завантажити сертифікат"/>
    <hyperlink ref="G295" r:id="rId278" tooltip="Завантажити сертифікат" display="Завантажити сертифікат"/>
    <hyperlink ref="G298" r:id="rId279" tooltip="Завантажити сертифікат" display="Завантажити сертифікат"/>
    <hyperlink ref="G299" r:id="rId280" tooltip="Завантажити сертифікат" display="Завантажити сертифікат"/>
    <hyperlink ref="G300" r:id="rId281" tooltip="Завантажити сертифікат" display="Завантажити сертифікат"/>
    <hyperlink ref="G301" r:id="rId282" tooltip="Завантажити сертифікат" display="Завантажити сертифікат"/>
    <hyperlink ref="G302" r:id="rId283" tooltip="Завантажити сертифікат" display="Завантажити сертифікат"/>
    <hyperlink ref="G303" r:id="rId284" tooltip="Завантажити сертифікат" display="Завантажити сертифікат"/>
    <hyperlink ref="G304" r:id="rId285" tooltip="Завантажити сертифікат" display="Завантажити сертифікат"/>
    <hyperlink ref="G305" r:id="rId286" tooltip="Завантажити сертифікат" display="Завантажити сертифікат"/>
    <hyperlink ref="G306" r:id="rId287" tooltip="Завантажити сертифікат" display="Завантажити сертифікат"/>
    <hyperlink ref="G307" r:id="rId288" tooltip="Завантажити сертифікат" display="Завантажити сертифікат"/>
    <hyperlink ref="G308" r:id="rId289" tooltip="Завантажити сертифікат" display="Завантажити сертифікат"/>
    <hyperlink ref="G309" r:id="rId290" tooltip="Завантажити сертифікат" display="Завантажити сертифікат"/>
    <hyperlink ref="G310" r:id="rId291" tooltip="Завантажити сертифікат" display="Завантажити сертифікат"/>
    <hyperlink ref="G311" r:id="rId292" tooltip="Завантажити сертифікат" display="Завантажити сертифікат"/>
    <hyperlink ref="G312" r:id="rId293" tooltip="Завантажити сертифікат" display="Завантажити сертифікат"/>
    <hyperlink ref="G313" r:id="rId294" tooltip="Завантажити сертифікат" display="Завантажити сертифікат"/>
    <hyperlink ref="G314" r:id="rId295" tooltip="Завантажити сертифікат" display="Завантажити сертифікат"/>
    <hyperlink ref="G315" r:id="rId296" tooltip="Завантажити сертифікат" display="Завантажити сертифікат"/>
    <hyperlink ref="G316" r:id="rId297" tooltip="Завантажити сертифікат" display="Завантажити сертифікат"/>
    <hyperlink ref="G317" r:id="rId298" tooltip="Завантажити сертифікат" display="Завантажити сертифікат"/>
    <hyperlink ref="G318" r:id="rId299" tooltip="Завантажити сертифікат" display="Завантажити сертифікат"/>
    <hyperlink ref="G319" r:id="rId300" tooltip="Завантажити сертифікат" display="Завантажити сертифікат"/>
    <hyperlink ref="G320" r:id="rId301" tooltip="Завантажити сертифікат" display="Завантажити сертифікат"/>
    <hyperlink ref="G321" r:id="rId302" tooltip="Завантажити сертифікат" display="Завантажити сертифікат"/>
    <hyperlink ref="G322" r:id="rId303" tooltip="Завантажити сертифікат" display="Завантажити сертифікат"/>
    <hyperlink ref="G323" r:id="rId304" tooltip="Завантажити сертифікат" display="Завантажити сертифікат"/>
    <hyperlink ref="G324" r:id="rId305" tooltip="Завантажити сертифікат" display="Завантажити сертифікат"/>
    <hyperlink ref="G325" r:id="rId306" tooltip="Завантажити сертифікат" display="Завантажити сертифікат"/>
    <hyperlink ref="G326" r:id="rId307" tooltip="Завантажити сертифікат" display="Завантажити сертифікат"/>
    <hyperlink ref="G327" r:id="rId308" tooltip="Завантажити сертифікат" display="Завантажити сертифікат"/>
    <hyperlink ref="G328" r:id="rId309" tooltip="Завантажити сертифікат" display="Завантажити сертифікат"/>
    <hyperlink ref="G329" r:id="rId310" tooltip="Завантажити сертифікат" display="Завантажити сертифікат"/>
    <hyperlink ref="G330" r:id="rId311" tooltip="Завантажити сертифікат" display="Завантажити сертифікат"/>
    <hyperlink ref="G331" r:id="rId312" tooltip="Завантажити сертифікат" display="Завантажити сертифікат"/>
    <hyperlink ref="G332" r:id="rId313" tooltip="Завантажити сертифікат" display="Завантажити сертифікат"/>
    <hyperlink ref="G333" r:id="rId314" tooltip="Завантажити сертифікат" display="Завантажити сертифікат"/>
    <hyperlink ref="G334" r:id="rId315" tooltip="Завантажити сертифікат" display="Завантажити сертифікат"/>
    <hyperlink ref="G335" r:id="rId316" tooltip="Завантажити сертифікат" display="Завантажити сертифікат"/>
    <hyperlink ref="G336" r:id="rId317" tooltip="Завантажити сертифікат" display="Завантажити сертифікат"/>
    <hyperlink ref="G337" r:id="rId318" tooltip="Завантажити сертифікат" display="Завантажити сертифікат"/>
    <hyperlink ref="G338" r:id="rId319" tooltip="Завантажити сертифікат" display="Завантажити сертифікат"/>
    <hyperlink ref="G339" r:id="rId320" tooltip="Завантажити сертифікат" display="Завантажити сертифікат"/>
    <hyperlink ref="G340" r:id="rId321" tooltip="Завантажити сертифікат" display="Завантажити сертифікат"/>
    <hyperlink ref="G341" r:id="rId322" tooltip="Завантажити сертифікат" display="Завантажити сертифікат"/>
    <hyperlink ref="G342" r:id="rId323" tooltip="Завантажити сертифікат" display="Завантажити сертифікат"/>
    <hyperlink ref="G343" r:id="rId324" tooltip="Завантажити сертифікат" display="Завантажити сертифікат"/>
    <hyperlink ref="G344" r:id="rId325" tooltip="Завантажити сертифікат" display="Завантажити сертифікат"/>
    <hyperlink ref="G345" r:id="rId326" tooltip="Завантажити сертифікат" display="Завантажити сертифікат"/>
    <hyperlink ref="G346" r:id="rId327" tooltip="Завантажити сертифікат" display="Завантажити сертифікат"/>
    <hyperlink ref="G347" r:id="rId328" tooltip="Завантажити сертифікат" display="Завантажити сертифікат"/>
    <hyperlink ref="G348" r:id="rId329" tooltip="Завантажити сертифікат" display="Завантажити сертифікат"/>
    <hyperlink ref="G349" r:id="rId330" tooltip="Завантажити сертифікат" display="Завантажити сертифікат"/>
    <hyperlink ref="G350" r:id="rId331" tooltip="Завантажити сертифікат" display="Завантажити сертифікат"/>
    <hyperlink ref="G351" r:id="rId332" tooltip="Завантажити сертифікат" display="Завантажити сертифікат"/>
    <hyperlink ref="G352" r:id="rId333" tooltip="Завантажити сертифікат" display="Завантажити сертифікат"/>
    <hyperlink ref="G353" r:id="rId334" tooltip="Завантажити сертифікат" display="Завантажити сертифікат"/>
    <hyperlink ref="G354" r:id="rId335" tooltip="Завантажити сертифікат" display="Завантажити сертифікат"/>
    <hyperlink ref="G355" r:id="rId336" tooltip="Завантажити сертифікат" display="Завантажити сертифікат"/>
    <hyperlink ref="G356" r:id="rId337" tooltip="Завантажити сертифікат" display="Завантажити сертифікат"/>
    <hyperlink ref="G357" r:id="rId338" tooltip="Завантажити сертифікат" display="Завантажити сертифікат"/>
    <hyperlink ref="G358" r:id="rId339" tooltip="Завантажити сертифікат" display="Завантажити сертифікат"/>
    <hyperlink ref="G359" r:id="rId340" tooltip="Завантажити сертифікат" display="Завантажити сертифікат"/>
    <hyperlink ref="G360" r:id="rId341" tooltip="Завантажити сертифікат" display="Завантажити сертифікат"/>
    <hyperlink ref="G361" r:id="rId342" tooltip="Завантажити сертифікат" display="Завантажити сертифікат"/>
    <hyperlink ref="G362" r:id="rId343" tooltip="Завантажити сертифікат" display="Завантажити сертифікат"/>
    <hyperlink ref="G363" r:id="rId344" tooltip="Завантажити сертифікат" display="Завантажити сертифікат"/>
    <hyperlink ref="G364" r:id="rId345" tooltip="Завантажити сертифікат" display="Завантажити сертифікат"/>
    <hyperlink ref="G365" r:id="rId346" tooltip="Завантажити сертифікат" display="Завантажити сертифікат"/>
    <hyperlink ref="G366" r:id="rId347" tooltip="Завантажити сертифікат" display="Завантажити сертифікат"/>
    <hyperlink ref="G367" r:id="rId348" tooltip="Завантажити сертифікат" display="Завантажити сертифікат"/>
    <hyperlink ref="G368" r:id="rId349" tooltip="Завантажити сертифікат" display="Завантажити сертифікат"/>
    <hyperlink ref="G369" r:id="rId350" tooltip="Завантажити сертифікат" display="Завантажити сертифікат"/>
    <hyperlink ref="G370" r:id="rId351" tooltip="Завантажити сертифікат" display="Завантажити сертифікат"/>
    <hyperlink ref="G371" r:id="rId352" tooltip="Завантажити сертифікат" display="Завантажити сертифікат"/>
    <hyperlink ref="G372" r:id="rId353" tooltip="Завантажити сертифікат" display="Завантажити сертифікат"/>
    <hyperlink ref="G373" r:id="rId354" tooltip="Завантажити сертифікат" display="Завантажити сертифікат"/>
    <hyperlink ref="G374" r:id="rId355" tooltip="Завантажити сертифікат" display="Завантажити сертифікат"/>
    <hyperlink ref="G375" r:id="rId356" tooltip="Завантажити сертифікат" display="Завантажити сертифікат"/>
    <hyperlink ref="G376" r:id="rId357" tooltip="Завантажити сертифікат" display="Завантажити сертифікат"/>
    <hyperlink ref="G377" r:id="rId358" tooltip="Завантажити сертифікат" display="Завантажити сертифікат"/>
    <hyperlink ref="G378" r:id="rId359" tooltip="Завантажити сертифікат" display="Завантажити сертифікат"/>
    <hyperlink ref="G379" r:id="rId360" tooltip="Завантажити сертифікат" display="Завантажити сертифікат"/>
    <hyperlink ref="G380" r:id="rId361" tooltip="Завантажити сертифікат" display="Завантажити сертифікат"/>
    <hyperlink ref="G381" r:id="rId362" tooltip="Завантажити сертифікат" display="Завантажити сертифікат"/>
    <hyperlink ref="G382" r:id="rId363" tooltip="Завантажити сертифікат" display="Завантажити сертифікат"/>
    <hyperlink ref="G383" r:id="rId364" tooltip="Завантажити сертифікат" display="Завантажити сертифікат"/>
    <hyperlink ref="G384" r:id="rId365" tooltip="Завантажити сертифікат" display="Завантажити сертифікат"/>
    <hyperlink ref="G385" r:id="rId366" tooltip="Завантажити сертифікат" display="Завантажити сертифікат"/>
    <hyperlink ref="G386" r:id="rId367" tooltip="Завантажити сертифікат" display="Завантажити сертифікат"/>
    <hyperlink ref="G387" r:id="rId368" tooltip="Завантажити сертифікат" display="Завантажити сертифікат"/>
    <hyperlink ref="G388" r:id="rId369" tooltip="Завантажити сертифікат" display="Завантажити сертифікат"/>
    <hyperlink ref="G389" r:id="rId370" tooltip="Завантажити сертифікат" display="Завантажити сертифікат"/>
    <hyperlink ref="G390" r:id="rId371" tooltip="Завантажити сертифікат" display="Завантажити сертифікат"/>
    <hyperlink ref="G391" r:id="rId372" tooltip="Завантажити сертифікат" display="Завантажити сертифікат"/>
    <hyperlink ref="G392" r:id="rId373" tooltip="Завантажити сертифікат" display="Завантажити сертифікат"/>
    <hyperlink ref="G393" r:id="rId374" tooltip="Завантажити сертифікат" display="Завантажити сертифікат"/>
    <hyperlink ref="G394" r:id="rId375" tooltip="Завантажити сертифікат" display="Завантажити сертифікат"/>
    <hyperlink ref="G395" r:id="rId376" tooltip="Завантажити сертифікат" display="Завантажити сертифікат"/>
    <hyperlink ref="G396" r:id="rId377" tooltip="Завантажити сертифікат" display="Завантажити сертифікат"/>
    <hyperlink ref="G398" r:id="rId378" tooltip="Завантажити сертифікат" display="Завантажити сертифікат"/>
    <hyperlink ref="G399" r:id="rId379" tooltip="Завантажити сертифікат" display="Завантажити сертифікат"/>
    <hyperlink ref="G400" r:id="rId380" tooltip="Завантажити сертифікат" display="Завантажити сертифікат"/>
    <hyperlink ref="G401" r:id="rId381" tooltip="Завантажити сертифікат" display="Завантажити сертифікат"/>
    <hyperlink ref="G402" r:id="rId382" tooltip="Завантажити сертифікат" display="Завантажити сертифікат"/>
    <hyperlink ref="G403" r:id="rId383" tooltip="Завантажити сертифікат" display="Завантажити сертифікат"/>
    <hyperlink ref="G404" r:id="rId384" tooltip="Завантажити сертифікат" display="Завантажити сертифікат"/>
    <hyperlink ref="G405" r:id="rId385" tooltip="Завантажити сертифікат" display="Завантажити сертифікат"/>
    <hyperlink ref="G406" r:id="rId386" tooltip="Завантажити сертифікат" display="Завантажити сертифікат"/>
    <hyperlink ref="G407" r:id="rId387" tooltip="Завантажити сертифікат" display="Завантажити сертифікат"/>
    <hyperlink ref="G408" r:id="rId388" tooltip="Завантажити сертифікат" display="Завантажити сертифікат"/>
    <hyperlink ref="G409" r:id="rId389" tooltip="Завантажити сертифікат" display="Завантажити сертифікат"/>
    <hyperlink ref="G411" r:id="rId390" tooltip="Завантажити сертифікат" display="Завантажити сертифікат"/>
    <hyperlink ref="G412" r:id="rId391" tooltip="Завантажити сертифікат" display="Завантажити сертифікат"/>
    <hyperlink ref="G413" r:id="rId392" tooltip="Завантажити сертифікат" display="Завантажити сертифікат"/>
    <hyperlink ref="G414" r:id="rId393" tooltip="Завантажити сертифікат" display="Завантажити сертифікат"/>
    <hyperlink ref="G415" r:id="rId394" tooltip="Завантажити сертифікат" display="Завантажити сертифікат"/>
    <hyperlink ref="G416" r:id="rId395" tooltip="Завантажити сертифікат" display="Завантажити сертифікат"/>
    <hyperlink ref="G417" r:id="rId396" tooltip="Завантажити сертифікат" display="Завантажити сертифікат"/>
    <hyperlink ref="G418" r:id="rId397" tooltip="Завантажити сертифікат" display="Завантажити сертифікат"/>
    <hyperlink ref="G419" r:id="rId398" tooltip="Завантажити сертифікат" display="Завантажити сертифікат"/>
    <hyperlink ref="G420" r:id="rId399" tooltip="Завантажити сертифікат" display="Завантажити сертифікат"/>
    <hyperlink ref="G421" r:id="rId400" tooltip="Завантажити сертифікат" display="Завантажити сертифікат"/>
    <hyperlink ref="G422" r:id="rId401" tooltip="Завантажити сертифікат" display="Завантажити сертифікат"/>
    <hyperlink ref="G423" r:id="rId402" tooltip="Завантажити сертифікат" display="Завантажити сертифікат"/>
    <hyperlink ref="G424" r:id="rId403" tooltip="Завантажити сертифікат" display="Завантажити сертифікат"/>
    <hyperlink ref="G425" r:id="rId404" tooltip="Завантажити сертифікат" display="Завантажити сертифікат"/>
    <hyperlink ref="G426" r:id="rId405" tooltip="Завантажити сертифікат" display="Завантажити сертифікат"/>
    <hyperlink ref="G427" r:id="rId406" tooltip="Завантажити сертифікат" display="Завантажити сертифікат"/>
    <hyperlink ref="G428" r:id="rId407" tooltip="Завантажити сертифікат" display="Завантажити сертифікат"/>
    <hyperlink ref="G429" r:id="rId408" tooltip="Завантажити сертифікат" display="Завантажити сертифікат"/>
    <hyperlink ref="G430" r:id="rId409" tooltip="Завантажити сертифікат" display="Завантажити сертифікат"/>
    <hyperlink ref="G431" r:id="rId410" tooltip="Завантажити сертифікат" display="Завантажити сертифікат"/>
    <hyperlink ref="G432" r:id="rId411" tooltip="Завантажити сертифікат" display="Завантажити сертифікат"/>
    <hyperlink ref="G433" r:id="rId412" tooltip="Завантажити сертифікат" display="Завантажити сертифікат"/>
    <hyperlink ref="G434" r:id="rId413" tooltip="Завантажити сертифікат" display="Завантажити сертифікат"/>
    <hyperlink ref="G435" r:id="rId414" tooltip="Завантажити сертифікат" display="Завантажити сертифікат"/>
    <hyperlink ref="G436" r:id="rId415" tooltip="Завантажити сертифікат" display="Завантажити сертифікат"/>
    <hyperlink ref="G437" r:id="rId416" tooltip="Завантажити сертифікат" display="Завантажити сертифікат"/>
    <hyperlink ref="G438" r:id="rId417" tooltip="Завантажити сертифікат" display="Завантажити сертифікат"/>
    <hyperlink ref="G439" r:id="rId418" tooltip="Завантажити сертифікат" display="Завантажити сертифікат"/>
    <hyperlink ref="G440" r:id="rId419" tooltip="Завантажити сертифікат" display="Завантажити сертифікат"/>
    <hyperlink ref="G441" r:id="rId420" tooltip="Завантажити сертифікат" display="Завантажити сертифікат"/>
    <hyperlink ref="G442" r:id="rId421" tooltip="Завантажити сертифікат" display="Завантажити сертифікат"/>
    <hyperlink ref="G443" r:id="rId422" tooltip="Завантажити сертифікат" display="Завантажити сертифікат"/>
    <hyperlink ref="G444" r:id="rId423" tooltip="Завантажити сертифікат" display="Завантажити сертифікат"/>
    <hyperlink ref="G445" r:id="rId424" tooltip="Завантажити сертифікат" display="Завантажити сертифікат"/>
    <hyperlink ref="G446" r:id="rId425" tooltip="Завантажити сертифікат" display="Завантажити сертифікат"/>
    <hyperlink ref="G447" r:id="rId426" tooltip="Завантажити сертифікат" display="Завантажити сертифікат"/>
    <hyperlink ref="G449" r:id="rId427" tooltip="Завантажити сертифікат" display="Завантажити сертифікат"/>
    <hyperlink ref="G450" r:id="rId428" tooltip="Завантажити сертифікат" display="Завантажити сертифікат"/>
    <hyperlink ref="G451" r:id="rId429" tooltip="Завантажити сертифікат" display="Завантажити сертифікат"/>
    <hyperlink ref="G452" r:id="rId430" tooltip="Завантажити сертифікат" display="Завантажити сертифікат"/>
    <hyperlink ref="G453" r:id="rId431" tooltip="Завантажити сертифікат" display="Завантажити сертифікат"/>
    <hyperlink ref="G454" r:id="rId432" tooltip="Завантажити сертифікат" display="Завантажити сертифікат"/>
    <hyperlink ref="G455" r:id="rId433" tooltip="Завантажити сертифікат" display="Завантажити сертифікат"/>
    <hyperlink ref="G456" r:id="rId434" tooltip="Завантажити сертифікат" display="Завантажити сертифікат"/>
    <hyperlink ref="G457" r:id="rId435" tooltip="Завантажити сертифікат" display="Завантажити сертифікат"/>
    <hyperlink ref="G458" r:id="rId436" tooltip="Завантажити сертифікат" display="Завантажити сертифікат"/>
    <hyperlink ref="G459" r:id="rId437" tooltip="Завантажити сертифікат" display="Завантажити сертифікат"/>
    <hyperlink ref="G460" r:id="rId438" tooltip="Завантажити сертифікат" display="Завантажити сертифікат"/>
    <hyperlink ref="G461" r:id="rId439" tooltip="Завантажити сертифікат" display="Завантажити сертифікат"/>
    <hyperlink ref="G462" r:id="rId440" tooltip="Завантажити сертифікат" display="Завантажити сертифікат"/>
    <hyperlink ref="G463" r:id="rId441" tooltip="Завантажити сертифікат" display="Завантажити сертифікат"/>
    <hyperlink ref="G464" r:id="rId442" tooltip="Завантажити сертифікат" display="Завантажити сертифікат"/>
    <hyperlink ref="G465" r:id="rId443" tooltip="Завантажити сертифікат" display="Завантажити сертифікат"/>
    <hyperlink ref="G466" r:id="rId444" tooltip="Завантажити сертифікат" display="Завантажити сертифікат"/>
    <hyperlink ref="G467" r:id="rId445" tooltip="Завантажити сертифікат" display="Завантажити сертифікат"/>
    <hyperlink ref="G468" r:id="rId446" tooltip="Завантажити сертифікат" display="Завантажити сертифікат"/>
    <hyperlink ref="G469" r:id="rId447" tooltip="Завантажити сертифікат" display="Завантажити сертифікат"/>
    <hyperlink ref="G470" r:id="rId448" tooltip="Завантажити сертифікат" display="Завантажити сертифікат"/>
    <hyperlink ref="G471" r:id="rId449" tooltip="Завантажити сертифікат" display="Завантажити сертифікат"/>
    <hyperlink ref="G472" r:id="rId450" tooltip="Завантажити сертифікат" display="Завантажити сертифікат"/>
    <hyperlink ref="G473" r:id="rId451" tooltip="Завантажити сертифікат" display="Завантажити сертифікат"/>
    <hyperlink ref="G474" r:id="rId452" tooltip="Завантажити сертифікат" display="Завантажити сертифікат"/>
    <hyperlink ref="G475" r:id="rId453" tooltip="Завантажити сертифікат" display="Завантажити сертифікат"/>
    <hyperlink ref="G476" r:id="rId454" tooltip="Завантажити сертифікат" display="Завантажити сертифікат"/>
    <hyperlink ref="G477" r:id="rId455" tooltip="Завантажити сертифікат" display="Завантажити сертифікат"/>
    <hyperlink ref="G478" r:id="rId456" tooltip="Завантажити сертифікат" display="Завантажити сертифікат"/>
    <hyperlink ref="G479" r:id="rId457" tooltip="Завантажити сертифікат" display="Завантажити сертифікат"/>
    <hyperlink ref="G480" r:id="rId458" tooltip="Завантажити сертифікат" display="Завантажити сертифікат"/>
    <hyperlink ref="G481" r:id="rId459" tooltip="Завантажити сертифікат" display="Завантажити сертифікат"/>
    <hyperlink ref="G482" r:id="rId460" tooltip="Завантажити сертифікат" display="Завантажити сертифікат"/>
    <hyperlink ref="G483" r:id="rId461" tooltip="Завантажити сертифікат" display="Завантажити сертифікат"/>
    <hyperlink ref="G484" r:id="rId462" tooltip="Завантажити сертифікат" display="Завантажити сертифікат"/>
    <hyperlink ref="G485" r:id="rId463" tooltip="Завантажити сертифікат" display="Завантажити сертифікат"/>
    <hyperlink ref="G486" r:id="rId464" tooltip="Завантажити сертифікат" display="Завантажити сертифікат"/>
    <hyperlink ref="G487" r:id="rId465" tooltip="Завантажити сертифікат" display="Завантажити сертифікат"/>
    <hyperlink ref="G488" r:id="rId466" tooltip="Завантажити сертифікат" display="Завантажити сертифікат"/>
    <hyperlink ref="G489" r:id="rId467" tooltip="Завантажити сертифікат" display="Завантажити сертифікат"/>
    <hyperlink ref="G490" r:id="rId468" tooltip="Завантажити сертифікат" display="Завантажити сертифікат"/>
    <hyperlink ref="G491" r:id="rId469" tooltip="Завантажити сертифікат" display="Завантажити сертифікат"/>
    <hyperlink ref="G492" r:id="rId470" tooltip="Завантажити сертифікат" display="Завантажити сертифікат"/>
    <hyperlink ref="G493" r:id="rId471" tooltip="Завантажити сертифікат" display="Завантажити сертифікат"/>
    <hyperlink ref="G494" r:id="rId472" tooltip="Завантажити сертифікат" display="Завантажити сертифікат"/>
    <hyperlink ref="G495" r:id="rId473" tooltip="Завантажити сертифікат" display="Завантажити сертифікат"/>
    <hyperlink ref="G496" r:id="rId474" tooltip="Завантажити сертифікат" display="Завантажити сертифікат"/>
    <hyperlink ref="G497" r:id="rId475" tooltip="Завантажити сертифікат" display="Завантажити сертифікат"/>
    <hyperlink ref="G498" r:id="rId476" tooltip="Завантажити сертифікат" display="Завантажити сертифікат"/>
    <hyperlink ref="G499" r:id="rId477" tooltip="Завантажити сертифікат" display="Завантажити сертифікат"/>
    <hyperlink ref="G500" r:id="rId478" tooltip="Завантажити сертифікат" display="Завантажити сертифікат"/>
    <hyperlink ref="G501" r:id="rId479" tooltip="Завантажити сертифікат" display="Завантажити сертифікат"/>
    <hyperlink ref="G502" r:id="rId480" tooltip="Завантажити сертифікат" display="Завантажити сертифікат"/>
    <hyperlink ref="G503" r:id="rId481" tooltip="Завантажити сертифікат" display="Завантажити сертифікат"/>
    <hyperlink ref="G504" r:id="rId482" tooltip="Завантажити сертифікат" display="Завантажити сертифікат"/>
    <hyperlink ref="G505" r:id="rId483" tooltip="Завантажити сертифікат" display="Завантажити сертифікат"/>
    <hyperlink ref="G506" r:id="rId484" tooltip="Завантажити сертифікат" display="Завантажити сертифікат"/>
    <hyperlink ref="G507" r:id="rId485" tooltip="Завантажити сертифікат" display="Завантажити сертифікат"/>
    <hyperlink ref="G508" r:id="rId486" tooltip="Завантажити сертифікат" display="Завантажити сертифікат"/>
    <hyperlink ref="G509" r:id="rId487" tooltip="Завантажити сертифікат" display="Завантажити сертифікат"/>
    <hyperlink ref="G510" r:id="rId488" tooltip="Завантажити сертифікат" display="Завантажити сертифікат"/>
    <hyperlink ref="G511" r:id="rId489" tooltip="Завантажити сертифікат" display="Завантажити сертифікат"/>
    <hyperlink ref="G512" r:id="rId490" tooltip="Завантажити сертифікат" display="Завантажити сертифікат"/>
    <hyperlink ref="G513" r:id="rId491" tooltip="Завантажити сертифікат" display="Завантажити сертифікат"/>
    <hyperlink ref="G514" r:id="rId492" tooltip="Завантажити сертифікат" display="Завантажити сертифікат"/>
    <hyperlink ref="G515" r:id="rId493" tooltip="Завантажити сертифікат" display="Завантажити сертифікат"/>
    <hyperlink ref="G516" r:id="rId494" tooltip="Завантажити сертифікат" display="Завантажити сертифікат"/>
    <hyperlink ref="G517" r:id="rId495" tooltip="Завантажити сертифікат" display="Завантажити сертифікат"/>
    <hyperlink ref="G518" r:id="rId496" tooltip="Завантажити сертифікат" display="Завантажити сертифікат"/>
    <hyperlink ref="G519" r:id="rId497" tooltip="Завантажити сертифікат" display="Завантажити сертифікат"/>
    <hyperlink ref="G520" r:id="rId498" tooltip="Завантажити сертифікат" display="Завантажити сертифікат"/>
    <hyperlink ref="G521" r:id="rId499" tooltip="Завантажити сертифікат" display="Завантажити сертифікат"/>
    <hyperlink ref="G522" r:id="rId500" tooltip="Завантажити сертифікат" display="Завантажити сертифікат"/>
    <hyperlink ref="G523" r:id="rId501" tooltip="Завантажити сертифікат" display="Завантажити сертифікат"/>
    <hyperlink ref="G524" r:id="rId502" tooltip="Завантажити сертифікат" display="Завантажити сертифікат"/>
    <hyperlink ref="G525" r:id="rId503" tooltip="Завантажити сертифікат" display="Завантажити сертифікат"/>
    <hyperlink ref="G526" r:id="rId504" tooltip="Завантажити сертифікат" display="Завантажити сертифікат"/>
    <hyperlink ref="G527" r:id="rId505" tooltip="Завантажити сертифікат" display="Завантажити сертифікат"/>
    <hyperlink ref="G528" r:id="rId506" tooltip="Завантажити сертифікат" display="Завантажити сертифікат"/>
    <hyperlink ref="G529" r:id="rId507" tooltip="Завантажити сертифікат" display="Завантажити сертифікат"/>
    <hyperlink ref="G530" r:id="rId508" tooltip="Завантажити сертифікат" display="Завантажити сертифікат"/>
    <hyperlink ref="G531" r:id="rId509" tooltip="Завантажити сертифікат" display="Завантажити сертифікат"/>
    <hyperlink ref="G532" r:id="rId510" tooltip="Завантажити сертифікат" display="Завантажити сертифікат"/>
    <hyperlink ref="G535" r:id="rId511" tooltip="Завантажити сертифікат" display="Завантажити сертифікат"/>
    <hyperlink ref="G536" r:id="rId512" tooltip="Завантажити сертифікат" display="Завантажити сертифікат"/>
    <hyperlink ref="G537" r:id="rId513" tooltip="Завантажити сертифікат" display="Завантажити сертифікат"/>
    <hyperlink ref="G538" r:id="rId514" tooltip="Завантажити сертифікат" display="Завантажити сертифікат"/>
    <hyperlink ref="G539" r:id="rId515" tooltip="Завантажити сертифікат" display="Завантажити сертифікат"/>
    <hyperlink ref="G540" r:id="rId516" tooltip="Завантажити сертифікат" display="Завантажити сертифікат"/>
    <hyperlink ref="G541" r:id="rId517" tooltip="Завантажити сертифікат" display="Завантажити сертифікат"/>
    <hyperlink ref="G542" r:id="rId518" tooltip="Завантажити сертифікат" display="Завантажити сертифікат"/>
    <hyperlink ref="G543" r:id="rId519" tooltip="Завантажити сертифікат" display="Завантажити сертифікат"/>
    <hyperlink ref="G544" r:id="rId520" tooltip="Завантажити сертифікат" display="Завантажити сертифікат"/>
    <hyperlink ref="G545" r:id="rId521" tooltip="Завантажити сертифікат" display="Завантажити сертифікат"/>
    <hyperlink ref="G546" r:id="rId522" tooltip="Завантажити сертифікат" display="Завантажити сертифікат"/>
    <hyperlink ref="G547" r:id="rId523" tooltip="Завантажити сертифікат" display="Завантажити сертифікат"/>
    <hyperlink ref="G548" r:id="rId524" tooltip="Завантажити сертифікат" display="Завантажити сертифікат"/>
    <hyperlink ref="G549" r:id="rId525" tooltip="Завантажити сертифікат" display="Завантажити сертифікат"/>
    <hyperlink ref="G550" r:id="rId526" tooltip="Завантажити сертифікат" display="Завантажити сертифікат"/>
    <hyperlink ref="G551" r:id="rId527" tooltip="Завантажити сертифікат" display="Завантажити сертифікат"/>
    <hyperlink ref="G552" r:id="rId528" tooltip="Завантажити сертифікат" display="Завантажити сертифікат"/>
    <hyperlink ref="G553" r:id="rId529" tooltip="Завантажити сертифікат" display="Завантажити сертифікат"/>
    <hyperlink ref="G554" r:id="rId530" tooltip="Завантажити сертифікат" display="Завантажити сертифікат"/>
    <hyperlink ref="G555" r:id="rId531" tooltip="Завантажити сертифікат" display="Завантажити сертифікат"/>
    <hyperlink ref="G556" r:id="rId532" tooltip="Завантажити сертифікат" display="Завантажити сертифікат"/>
    <hyperlink ref="G557" r:id="rId533" tooltip="Завантажити сертифікат" display="Завантажити сертифікат"/>
    <hyperlink ref="G558" r:id="rId534" tooltip="Завантажити сертифікат" display="Завантажити сертифікат"/>
    <hyperlink ref="G559" r:id="rId535" tooltip="Завантажити сертифікат" display="Завантажити сертифікат"/>
    <hyperlink ref="G560" r:id="rId536" tooltip="Завантажити сертифікат" display="Завантажити сертифікат"/>
    <hyperlink ref="G561" r:id="rId537" tooltip="Завантажити сертифікат" display="Завантажити сертифікат"/>
    <hyperlink ref="G562" r:id="rId538" tooltip="Завантажити сертифікат" display="Завантажити сертифікат"/>
    <hyperlink ref="G563" r:id="rId539" tooltip="Завантажити сертифікат" display="Завантажити сертифікат"/>
    <hyperlink ref="G564" r:id="rId540" tooltip="Завантажити сертифікат" display="Завантажити сертифікат"/>
    <hyperlink ref="G565" r:id="rId541" tooltip="Завантажити сертифікат" display="Завантажити сертифікат"/>
    <hyperlink ref="G567" r:id="rId542" tooltip="Завантажити сертифікат" display="Завантажити сертифікат"/>
    <hyperlink ref="G568" r:id="rId543" tooltip="Завантажити сертифікат" display="Завантажити сертифікат"/>
    <hyperlink ref="G569" r:id="rId544" tooltip="Завантажити сертифікат" display="Завантажити сертифікат"/>
    <hyperlink ref="G570" r:id="rId545" tooltip="Завантажити сертифікат" display="Завантажити сертифікат"/>
    <hyperlink ref="G571" r:id="rId546" tooltip="Завантажити сертифікат" display="Завантажити сертифікат"/>
    <hyperlink ref="G572" r:id="rId547" tooltip="Завантажити сертифікат" display="Завантажити сертифікат"/>
    <hyperlink ref="G573" r:id="rId548" tooltip="Завантажити сертифікат" display="Завантажити сертифікат"/>
    <hyperlink ref="G574" r:id="rId549" tooltip="Завантажити сертифікат" display="Завантажити сертифікат"/>
    <hyperlink ref="G575" r:id="rId550" tooltip="Завантажити сертифікат" display="Завантажити сертифікат"/>
    <hyperlink ref="G576" r:id="rId551" tooltip="Завантажити сертифікат" display="Завантажити сертифікат"/>
    <hyperlink ref="G577" r:id="rId552" tooltip="Завантажити сертифікат" display="Завантажити сертифікат"/>
    <hyperlink ref="G578" r:id="rId553" tooltip="Завантажити сертифікат" display="Завантажити сертифікат"/>
    <hyperlink ref="G579" r:id="rId554" tooltip="Завантажити сертифікат" display="Завантажити сертифікат"/>
    <hyperlink ref="G580" r:id="rId555" tooltip="Завантажити сертифікат" display="Завантажити сертифікат"/>
    <hyperlink ref="G581" r:id="rId556" tooltip="Завантажити сертифікат" display="Завантажити сертифікат"/>
    <hyperlink ref="G582" r:id="rId557" tooltip="Завантажити сертифікат" display="Завантажити сертифікат"/>
    <hyperlink ref="G583" r:id="rId558" tooltip="Завантажити сертифікат" display="Завантажити сертифікат"/>
    <hyperlink ref="G584" r:id="rId559" tooltip="Завантажити сертифікат" display="Завантажити сертифікат"/>
    <hyperlink ref="G585" r:id="rId560" tooltip="Завантажити сертифікат" display="Завантажити сертифікат"/>
    <hyperlink ref="G586" r:id="rId561" tooltip="Завантажити сертифікат" display="Завантажити сертифікат"/>
    <hyperlink ref="G587" r:id="rId562" tooltip="Завантажити сертифікат" display="Завантажити сертифікат"/>
    <hyperlink ref="G588" r:id="rId563" tooltip="Завантажити сертифікат" display="Завантажити сертифікат"/>
    <hyperlink ref="G589" r:id="rId564" tooltip="Завантажити сертифікат" display="Завантажити сертифікат"/>
    <hyperlink ref="G590" r:id="rId565" tooltip="Завантажити сертифікат" display="Завантажити сертифікат"/>
    <hyperlink ref="G591" r:id="rId566" tooltip="Завантажити сертифікат" display="Завантажити сертифікат"/>
    <hyperlink ref="G592" r:id="rId567" tooltip="Завантажити сертифікат" display="Завантажити сертифікат"/>
    <hyperlink ref="G593" r:id="rId568" tooltip="Завантажити сертифікат" display="Завантажити сертифікат"/>
    <hyperlink ref="G594" r:id="rId569" tooltip="Завантажити сертифікат" display="Завантажити сертифікат"/>
    <hyperlink ref="G595" r:id="rId570" tooltip="Завантажити сертифікат" display="Завантажити сертифікат"/>
    <hyperlink ref="G596" r:id="rId571" tooltip="Завантажити сертифікат" display="Завантажити сертифікат"/>
    <hyperlink ref="G597" r:id="rId572" tooltip="Завантажити сертифікат" display="Завантажити сертифікат"/>
    <hyperlink ref="G598" r:id="rId573" tooltip="Завантажити сертифікат" display="Завантажити сертифікат"/>
    <hyperlink ref="G599" r:id="rId574" tooltip="Завантажити сертифікат" display="Завантажити сертифікат"/>
    <hyperlink ref="G600" r:id="rId575" tooltip="Завантажити сертифікат" display="Завантажити сертифікат"/>
    <hyperlink ref="G601" r:id="rId576" tooltip="Завантажити сертифікат" display="Завантажити сертифікат"/>
    <hyperlink ref="G602" r:id="rId577" tooltip="Завантажити сертифікат" display="Завантажити сертифікат"/>
    <hyperlink ref="G603" r:id="rId578" tooltip="Завантажити сертифікат" display="Завантажити сертифікат"/>
    <hyperlink ref="G604" r:id="rId579" tooltip="Завантажити сертифікат" display="Завантажити сертифікат"/>
    <hyperlink ref="G605" r:id="rId580" tooltip="Завантажити сертифікат" display="Завантажити сертифікат"/>
    <hyperlink ref="G606" r:id="rId581" tooltip="Завантажити сертифікат" display="Завантажити сертифікат"/>
    <hyperlink ref="G607" r:id="rId582" tooltip="Завантажити сертифікат" display="Завантажити сертифікат"/>
    <hyperlink ref="G608" r:id="rId583" tooltip="Завантажити сертифікат" display="Завантажити сертифікат"/>
    <hyperlink ref="G609" r:id="rId584" tooltip="Завантажити сертифікат" display="Завантажити сертифікат"/>
    <hyperlink ref="G610" r:id="rId585" tooltip="Завантажити сертифікат" display="Завантажити сертифікат"/>
    <hyperlink ref="G611" r:id="rId586" tooltip="Завантажити сертифікат" display="Завантажити сертифікат"/>
    <hyperlink ref="G612" r:id="rId587" tooltip="Завантажити сертифікат" display="Завантажити сертифікат"/>
    <hyperlink ref="G613" r:id="rId588" tooltip="Завантажити сертифікат" display="Завантажити сертифікат"/>
    <hyperlink ref="G614" r:id="rId589" tooltip="Завантажити сертифікат" display="Завантажити сертифікат"/>
    <hyperlink ref="G615" r:id="rId590" tooltip="Завантажити сертифікат" display="Завантажити сертифікат"/>
    <hyperlink ref="G616" r:id="rId591" tooltip="Завантажити сертифікат" display="Завантажити сертифікат"/>
    <hyperlink ref="G617" r:id="rId592" tooltip="Завантажити сертифікат" display="Завантажити сертифікат"/>
    <hyperlink ref="G618" r:id="rId593" tooltip="Завантажити сертифікат" display="Завантажити сертифікат"/>
    <hyperlink ref="G619" r:id="rId594" tooltip="Завантажити сертифікат" display="Завантажити сертифікат"/>
    <hyperlink ref="G620" r:id="rId595" tooltip="Завантажити сертифікат" display="Завантажити сертифікат"/>
    <hyperlink ref="G621" r:id="rId596" tooltip="Завантажити сертифікат" display="Завантажити сертифікат"/>
    <hyperlink ref="G622" r:id="rId597" tooltip="Завантажити сертифікат" display="Завантажити сертифікат"/>
    <hyperlink ref="G623" r:id="rId598" tooltip="Завантажити сертифікат" display="Завантажити сертифікат"/>
    <hyperlink ref="G624" r:id="rId599" tooltip="Завантажити сертифікат" display="Завантажити сертифікат"/>
    <hyperlink ref="G625" r:id="rId600" tooltip="Завантажити сертифікат" display="Завантажити сертифікат"/>
    <hyperlink ref="G626" r:id="rId601" tooltip="Завантажити сертифікат" display="Завантажити сертифікат"/>
    <hyperlink ref="G627" r:id="rId602" tooltip="Завантажити сертифікат" display="Завантажити сертифікат"/>
    <hyperlink ref="G628" r:id="rId603" tooltip="Завантажити сертифікат" display="Завантажити сертифікат"/>
    <hyperlink ref="G629" r:id="rId604" tooltip="Завантажити сертифікат" display="Завантажити сертифікат"/>
    <hyperlink ref="G630" r:id="rId605" tooltip="Завантажити сертифікат" display="Завантажити сертифікат"/>
    <hyperlink ref="G631" r:id="rId606" tooltip="Завантажити сертифікат" display="Завантажити сертифікат"/>
    <hyperlink ref="G632" r:id="rId607" tooltip="Завантажити сертифікат" display="Завантажити сертифікат"/>
    <hyperlink ref="G633" r:id="rId608" tooltip="Завантажити сертифікат" display="Завантажити сертифікат"/>
    <hyperlink ref="G634" r:id="rId609" tooltip="Завантажити сертифікат" display="Завантажити сертифікат"/>
    <hyperlink ref="G635" r:id="rId610" tooltip="Завантажити сертифікат" display="Завантажити сертифікат"/>
    <hyperlink ref="G636" r:id="rId611" tooltip="Завантажити сертифікат" display="Завантажити сертифікат"/>
    <hyperlink ref="G637" r:id="rId612" tooltip="Завантажити сертифікат" display="Завантажити сертифікат"/>
    <hyperlink ref="G638" r:id="rId613" tooltip="Завантажити сертифікат" display="Завантажити сертифікат"/>
    <hyperlink ref="G639" r:id="rId614" tooltip="Завантажити сертифікат" display="Завантажити сертифікат"/>
    <hyperlink ref="G640" r:id="rId615" tooltip="Завантажити сертифікат" display="Завантажити сертифікат"/>
    <hyperlink ref="G641" r:id="rId616" tooltip="Завантажити сертифікат" display="Завантажити сертифікат"/>
    <hyperlink ref="G642" r:id="rId617" tooltip="Завантажити сертифікат" display="Завантажити сертифікат"/>
    <hyperlink ref="G643" r:id="rId618" tooltip="Завантажити сертифікат" display="Завантажити сертифікат"/>
    <hyperlink ref="G644" r:id="rId619" tooltip="Завантажити сертифікат" display="Завантажити сертифікат"/>
    <hyperlink ref="G645" r:id="rId620" tooltip="Завантажити сертифікат" display="Завантажити сертифікат"/>
    <hyperlink ref="G646" r:id="rId621" tooltip="Завантажити сертифікат" display="Завантажити сертифікат"/>
    <hyperlink ref="G647" r:id="rId622" tooltip="Завантажити сертифікат" display="Завантажити сертифікат"/>
    <hyperlink ref="G650" r:id="rId623" tooltip="Завантажити сертифікат" display="Завантажити сертифікат"/>
    <hyperlink ref="G651" r:id="rId624" tooltip="Завантажити сертифікат" display="Завантажити сертифікат"/>
    <hyperlink ref="G652" r:id="rId625" tooltip="Завантажити сертифікат" display="Завантажити сертифікат"/>
    <hyperlink ref="G653" r:id="rId626" tooltip="Завантажити сертифікат" display="Завантажити сертифікат"/>
    <hyperlink ref="G654" r:id="rId627" tooltip="Завантажити сертифікат" display="Завантажити сертифікат"/>
    <hyperlink ref="G655" r:id="rId628" tooltip="Завантажити сертифікат" display="Завантажити сертифікат"/>
    <hyperlink ref="G656" r:id="rId629" tooltip="Завантажити сертифікат" display="Завантажити сертифікат"/>
    <hyperlink ref="G657" r:id="rId630" tooltip="Завантажити сертифікат" display="Завантажити сертифікат"/>
    <hyperlink ref="G658" r:id="rId631" tooltip="Завантажити сертифікат" display="Завантажити сертифікат"/>
    <hyperlink ref="G659" r:id="rId632" tooltip="Завантажити сертифікат" display="Завантажити сертифікат"/>
    <hyperlink ref="G660" r:id="rId633" tooltip="Завантажити сертифікат" display="Завантажити сертифікат"/>
    <hyperlink ref="G661" r:id="rId634" tooltip="Завантажити сертифікат" display="Завантажити сертифікат"/>
    <hyperlink ref="G662" r:id="rId635" tooltip="Завантажити сертифікат" display="Завантажити сертифікат"/>
    <hyperlink ref="G663" r:id="rId636" tooltip="Завантажити сертифікат" display="Завантажити сертифікат"/>
    <hyperlink ref="G664" r:id="rId637" tooltip="Завантажити сертифікат" display="Завантажити сертифікат"/>
    <hyperlink ref="G665" r:id="rId638" tooltip="Завантажити сертифікат" display="Завантажити сертифікат"/>
    <hyperlink ref="G666" r:id="rId639" tooltip="Завантажити сертифікат" display="Завантажити сертифікат"/>
    <hyperlink ref="G667" r:id="rId640" tooltip="Завантажити сертифікат" display="Завантажити сертифікат"/>
    <hyperlink ref="G668" r:id="rId641" tooltip="Завантажити сертифікат" display="Завантажити сертифікат"/>
    <hyperlink ref="G669" r:id="rId642" tooltip="Завантажити сертифікат" display="Завантажити сертифікат"/>
    <hyperlink ref="G670" r:id="rId643" tooltip="Завантажити сертифікат" display="Завантажити сертифікат"/>
    <hyperlink ref="G671" r:id="rId644" tooltip="Завантажити сертифікат" display="Завантажити сертифікат"/>
    <hyperlink ref="G672" r:id="rId645" tooltip="Завантажити сертифікат" display="Завантажити сертифікат"/>
    <hyperlink ref="G673" r:id="rId646" tooltip="Завантажити сертифікат" display="Завантажити сертифікат"/>
    <hyperlink ref="G674" r:id="rId647" tooltip="Завантажити сертифікат" display="Завантажити сертифікат"/>
    <hyperlink ref="G675" r:id="rId648" tooltip="Завантажити сертифікат" display="Завантажити сертифікат"/>
    <hyperlink ref="G676" r:id="rId649" tooltip="Завантажити сертифікат" display="Завантажити сертифікат"/>
    <hyperlink ref="G677" r:id="rId650" tooltip="Завантажити сертифікат" display="Завантажити сертифікат"/>
    <hyperlink ref="G678" r:id="rId651" tooltip="Завантажити сертифікат" display="Завантажити сертифікат"/>
    <hyperlink ref="G679" r:id="rId652" tooltip="Завантажити сертифікат" display="Завантажити сертифікат"/>
    <hyperlink ref="G680" r:id="rId653" tooltip="Завантажити сертифікат" display="Завантажити сертифікат"/>
    <hyperlink ref="G681" r:id="rId654" tooltip="Завантажити сертифікат" display="Завантажити сертифікат"/>
    <hyperlink ref="G682" r:id="rId655" tooltip="Завантажити сертифікат" display="Завантажити сертифікат"/>
    <hyperlink ref="G683" r:id="rId656" tooltip="Завантажити сертифікат" display="Завантажити сертифікат"/>
    <hyperlink ref="G684" r:id="rId657" tooltip="Завантажити сертифікат" display="Завантажити сертифікат"/>
    <hyperlink ref="G685" r:id="rId658" tooltip="Завантажити сертифікат" display="Завантажити сертифікат"/>
    <hyperlink ref="G686" r:id="rId659" tooltip="Завантажити сертифікат" display="Завантажити сертифікат"/>
    <hyperlink ref="G687" r:id="rId660" tooltip="Завантажити сертифікат" display="Завантажити сертифікат"/>
    <hyperlink ref="G688" r:id="rId661" tooltip="Завантажити сертифікат" display="Завантажити сертифікат"/>
    <hyperlink ref="G689" r:id="rId662" tooltip="Завантажити сертифікат" display="Завантажити сертифікат"/>
    <hyperlink ref="G690" r:id="rId663" tooltip="Завантажити сертифікат" display="Завантажити сертифікат"/>
    <hyperlink ref="G691" r:id="rId664" tooltip="Завантажити сертифікат" display="Завантажити сертифікат"/>
    <hyperlink ref="G692" r:id="rId665" tooltip="Завантажити сертифікат" display="Завантажити сертифікат"/>
    <hyperlink ref="G693" r:id="rId666" tooltip="Завантажити сертифікат" display="Завантажити сертифікат"/>
    <hyperlink ref="G694" r:id="rId667" tooltip="Завантажити сертифікат" display="Завантажити сертифікат"/>
    <hyperlink ref="G695" r:id="rId668" tooltip="Завантажити сертифікат" display="Завантажити сертифікат"/>
    <hyperlink ref="G696" r:id="rId669" tooltip="Завантажити сертифікат" display="Завантажити сертифікат"/>
    <hyperlink ref="G697" r:id="rId670" tooltip="Завантажити сертифікат" display="Завантажити сертифікат"/>
    <hyperlink ref="G698" r:id="rId671" tooltip="Завантажити сертифікат" display="Завантажити сертифікат"/>
    <hyperlink ref="G699" r:id="rId672" tooltip="Завантажити сертифікат" display="Завантажити сертифікат"/>
    <hyperlink ref="G700" r:id="rId673" tooltip="Завантажити сертифікат" display="Завантажити сертифікат"/>
    <hyperlink ref="G701" r:id="rId674" tooltip="Завантажити сертифікат" display="Завантажити сертифікат"/>
    <hyperlink ref="G702" r:id="rId675" tooltip="Завантажити сертифікат" display="Завантажити сертифікат"/>
    <hyperlink ref="G703" r:id="rId676" tooltip="Завантажити сертифікат" display="Завантажити сертифікат"/>
    <hyperlink ref="G704" r:id="rId677" tooltip="Завантажити сертифікат" display="Завантажити сертифікат"/>
    <hyperlink ref="G705" r:id="rId678" tooltip="Завантажити сертифікат" display="Завантажити сертифікат"/>
    <hyperlink ref="G706" r:id="rId679" tooltip="Завантажити сертифікат" display="Завантажити сертифікат"/>
    <hyperlink ref="G707" r:id="rId680" tooltip="Завантажити сертифікат" display="Завантажити сертифікат"/>
    <hyperlink ref="G708" r:id="rId681" tooltip="Завантажити сертифікат" display="Завантажити сертифікат"/>
    <hyperlink ref="G709" r:id="rId682" tooltip="Завантажити сертифікат" display="Завантажити сертифікат"/>
    <hyperlink ref="G710" r:id="rId683" tooltip="Завантажити сертифікат" display="Завантажити сертифікат"/>
    <hyperlink ref="G711" r:id="rId684" tooltip="Завантажити сертифікат" display="Завантажити сертифікат"/>
    <hyperlink ref="G712" r:id="rId685" tooltip="Завантажити сертифікат" display="Завантажити сертифікат"/>
    <hyperlink ref="G713" r:id="rId686" tooltip="Завантажити сертифікат" display="Завантажити сертифікат"/>
    <hyperlink ref="G714" r:id="rId687" tooltip="Завантажити сертифікат" display="Завантажити сертифікат"/>
    <hyperlink ref="G715" r:id="rId688" tooltip="Завантажити сертифікат" display="Завантажити сертифікат"/>
    <hyperlink ref="G716" r:id="rId689" tooltip="Завантажити сертифікат" display="Завантажити сертифікат"/>
    <hyperlink ref="G717" r:id="rId690" tooltip="Завантажити сертифікат" display="Завантажити сертифікат"/>
    <hyperlink ref="G718" r:id="rId691" tooltip="Завантажити сертифікат" display="Завантажити сертифікат"/>
    <hyperlink ref="G719" r:id="rId692" tooltip="Завантажити сертифікат" display="Завантажити сертифікат"/>
    <hyperlink ref="G720" r:id="rId693" tooltip="Завантажити сертифікат" display="Завантажити сертифікат"/>
    <hyperlink ref="G721" r:id="rId694" tooltip="Завантажити сертифікат" display="Завантажити сертифікат"/>
    <hyperlink ref="G722" r:id="rId695" tooltip="Завантажити сертифікат" display="Завантажити сертифікат"/>
    <hyperlink ref="G723" r:id="rId696" tooltip="Завантажити сертифікат" display="Завантажити сертифікат"/>
    <hyperlink ref="G724" r:id="rId697" tooltip="Завантажити сертифікат" display="Завантажити сертифікат"/>
    <hyperlink ref="G725" r:id="rId698" tooltip="Завантажити сертифікат" display="Завантажити сертифікат"/>
    <hyperlink ref="G726" r:id="rId699" tooltip="Завантажити сертифікат" display="Завантажити сертифікат"/>
    <hyperlink ref="G727" r:id="rId700" tooltip="Завантажити сертифікат" display="Завантажити сертифікат"/>
    <hyperlink ref="G728" r:id="rId701" tooltip="Завантажити сертифікат" display="Завантажити сертифікат"/>
    <hyperlink ref="G729" r:id="rId702" tooltip="Завантажити сертифікат" display="Завантажити сертифікат"/>
    <hyperlink ref="G730" r:id="rId703" tooltip="Завантажити сертифікат" display="Завантажити сертифікат"/>
    <hyperlink ref="G731" r:id="rId704" tooltip="Завантажити сертифікат" display="Завантажити сертифікат"/>
    <hyperlink ref="G732" r:id="rId705" tooltip="Завантажити сертифікат" display="Завантажити сертифікат"/>
    <hyperlink ref="G733" r:id="rId706" tooltip="Завантажити сертифікат" display="Завантажити сертифікат"/>
    <hyperlink ref="G734" r:id="rId707" tooltip="Завантажити сертифікат" display="Завантажити сертифікат"/>
    <hyperlink ref="G735" r:id="rId708" tooltip="Завантажити сертифікат" display="Завантажити сертифікат"/>
    <hyperlink ref="G736" r:id="rId709" tooltip="Завантажити сертифікат" display="Завантажити сертифікат"/>
    <hyperlink ref="G737" r:id="rId710" tooltip="Завантажити сертифікат" display="Завантажити сертифікат"/>
    <hyperlink ref="G738" r:id="rId711" tooltip="Завантажити сертифікат" display="Завантажити сертифікат"/>
    <hyperlink ref="G739" r:id="rId712" tooltip="Завантажити сертифікат" display="Завантажити сертифікат"/>
    <hyperlink ref="G740" r:id="rId713" tooltip="Завантажити сертифікат" display="Завантажити сертифікат"/>
    <hyperlink ref="G741" r:id="rId714" tooltip="Завантажити сертифікат" display="Завантажити сертифікат"/>
    <hyperlink ref="G742" r:id="rId715" tooltip="Завантажити сертифікат" display="Завантажити сертифікат"/>
    <hyperlink ref="G743" r:id="rId716" tooltip="Завантажити сертифікат" display="Завантажити сертифікат"/>
    <hyperlink ref="G744" r:id="rId717" tooltip="Завантажити сертифікат" display="Завантажити сертифікат"/>
    <hyperlink ref="G745" r:id="rId718" tooltip="Завантажити сертифікат" display="Завантажити сертифікат"/>
    <hyperlink ref="G746" r:id="rId719" tooltip="Завантажити сертифікат" display="Завантажити сертифікат"/>
    <hyperlink ref="G747" r:id="rId720" tooltip="Завантажити сертифікат" display="Завантажити сертифікат"/>
    <hyperlink ref="G748" r:id="rId721" tooltip="Завантажити сертифікат" display="Завантажити сертифікат"/>
    <hyperlink ref="G749" r:id="rId722" tooltip="Завантажити сертифікат" display="Завантажити сертифікат"/>
    <hyperlink ref="G750" r:id="rId723" tooltip="Завантажити сертифікат" display="Завантажити сертифікат"/>
    <hyperlink ref="G751" r:id="rId724" tooltip="Завантажити сертифікат" display="Завантажити сертифікат"/>
    <hyperlink ref="G752" r:id="rId725" tooltip="Завантажити сертифікат" display="Завантажити сертифікат"/>
    <hyperlink ref="G753" r:id="rId726" tooltip="Завантажити сертифікат" display="Завантажити сертифікат"/>
    <hyperlink ref="G754" r:id="rId727" tooltip="Завантажити сертифікат" display="Завантажити сертифікат"/>
    <hyperlink ref="G755" r:id="rId728" tooltip="Завантажити сертифікат" display="Завантажити сертифікат"/>
    <hyperlink ref="G756" r:id="rId729" tooltip="Завантажити сертифікат" display="Завантажити сертифікат"/>
    <hyperlink ref="G757" r:id="rId730" tooltip="Завантажити сертифікат" display="Завантажити сертифікат"/>
    <hyperlink ref="G758" r:id="rId731" tooltip="Завантажити сертифікат" display="Завантажити сертифікат"/>
    <hyperlink ref="G759" r:id="rId732" tooltip="Завантажити сертифікат" display="Завантажити сертифікат"/>
    <hyperlink ref="G760" r:id="rId733" tooltip="Завантажити сертифікат" display="Завантажити сертифікат"/>
    <hyperlink ref="G761" r:id="rId734" tooltip="Завантажити сертифікат" display="Завантажити сертифікат"/>
    <hyperlink ref="G762" r:id="rId735" tooltip="Завантажити сертифікат" display="Завантажити сертифікат"/>
    <hyperlink ref="G763" r:id="rId736" tooltip="Завантажити сертифікат" display="Завантажити сертифікат"/>
    <hyperlink ref="G764" r:id="rId737" tooltip="Завантажити сертифікат" display="Завантажити сертифікат"/>
    <hyperlink ref="G765" r:id="rId738" tooltip="Завантажити сертифікат" display="Завантажити сертифікат"/>
    <hyperlink ref="G766" r:id="rId739" tooltip="Завантажити сертифікат" display="Завантажити сертифікат"/>
    <hyperlink ref="G767" r:id="rId740" tooltip="Завантажити сертифікат" display="Завантажити сертифікат"/>
    <hyperlink ref="G768" r:id="rId741" tooltip="Завантажити сертифікат" display="Завантажити сертифікат"/>
    <hyperlink ref="G769" r:id="rId742" tooltip="Завантажити сертифікат" display="Завантажити сертифікат"/>
    <hyperlink ref="G770" r:id="rId743" tooltip="Завантажити сертифікат" display="Завантажити сертифікат"/>
    <hyperlink ref="G771" r:id="rId744" tooltip="Завантажити сертифікат" display="Завантажити сертифікат"/>
    <hyperlink ref="G772" r:id="rId745" tooltip="Завантажити сертифікат" display="Завантажити сертифікат"/>
    <hyperlink ref="G773" r:id="rId746" tooltip="Завантажити сертифікат" display="Завантажити сертифікат"/>
    <hyperlink ref="G774" r:id="rId747" tooltip="Завантажити сертифікат" display="Завантажити сертифікат"/>
    <hyperlink ref="G775" r:id="rId748" tooltip="Завантажити сертифікат" display="Завантажити сертифікат"/>
    <hyperlink ref="G776" r:id="rId749" tooltip="Завантажити сертифікат" display="Завантажити сертифікат"/>
    <hyperlink ref="G777" r:id="rId750" tooltip="Завантажити сертифікат" display="Завантажити сертифікат"/>
    <hyperlink ref="G778" r:id="rId751" tooltip="Завантажити сертифікат" display="Завантажити сертифікат"/>
    <hyperlink ref="G779" r:id="rId752" tooltip="Завантажити сертифікат" display="Завантажити сертифікат"/>
    <hyperlink ref="G780" r:id="rId753" tooltip="Завантажити сертифікат" display="Завантажити сертифікат"/>
    <hyperlink ref="G781" r:id="rId754" tooltip="Завантажити сертифікат" display="Завантажити сертифікат"/>
    <hyperlink ref="G782" r:id="rId755" tooltip="Завантажити сертифікат" display="Завантажити сертифікат"/>
    <hyperlink ref="G783" r:id="rId756" tooltip="Завантажити сертифікат" display="Завантажити сертифікат"/>
    <hyperlink ref="G784" r:id="rId757" tooltip="Завантажити сертифікат" display="Завантажити сертифікат"/>
    <hyperlink ref="G785" r:id="rId758" tooltip="Завантажити сертифікат" display="Завантажити сертифікат"/>
    <hyperlink ref="G786" r:id="rId759" tooltip="Завантажити сертифікат" display="Завантажити сертифікат"/>
    <hyperlink ref="G787" r:id="rId760" tooltip="Завантажити сертифікат" display="Завантажити сертифікат"/>
    <hyperlink ref="G788" r:id="rId761" tooltip="Завантажити сертифікат" display="Завантажити сертифікат"/>
    <hyperlink ref="G789" r:id="rId762" tooltip="Завантажити сертифікат" display="Завантажити сертифікат"/>
    <hyperlink ref="G790" r:id="rId763" tooltip="Завантажити сертифікат" display="Завантажити сертифікат"/>
    <hyperlink ref="G791" r:id="rId764" tooltip="Завантажити сертифікат" display="Завантажити сертифікат"/>
    <hyperlink ref="G792" r:id="rId765" tooltip="Завантажити сертифікат" display="Завантажити сертифікат"/>
    <hyperlink ref="G793" r:id="rId766" tooltip="Завантажити сертифікат" display="Завантажити сертифікат"/>
    <hyperlink ref="G794" r:id="rId767" tooltip="Завантажити сертифікат" display="Завантажити сертифікат"/>
    <hyperlink ref="G795" r:id="rId768" tooltip="Завантажити сертифікат" display="Завантажити сертифікат"/>
    <hyperlink ref="G796" r:id="rId769" tooltip="Завантажити сертифікат" display="Завантажити сертифікат"/>
    <hyperlink ref="G797" r:id="rId770" tooltip="Завантажити сертифікат" display="Завантажити сертифікат"/>
    <hyperlink ref="G798" r:id="rId771" tooltip="Завантажити сертифікат" display="Завантажити сертифікат"/>
    <hyperlink ref="G799" r:id="rId772" tooltip="Завантажити сертифікат" display="Завантажити сертифікат"/>
    <hyperlink ref="G800" r:id="rId773" tooltip="Завантажити сертифікат" display="Завантажити сертифікат"/>
    <hyperlink ref="G801" r:id="rId774" tooltip="Завантажити сертифікат" display="Завантажити сертифікат"/>
    <hyperlink ref="G802" r:id="rId775" tooltip="Завантажити сертифікат" display="Завантажити сертифікат"/>
    <hyperlink ref="G803" r:id="rId776" tooltip="Завантажити сертифікат" display="Завантажити сертифікат"/>
    <hyperlink ref="G804" r:id="rId777" tooltip="Завантажити сертифікат" display="Завантажити сертифікат"/>
    <hyperlink ref="G805" r:id="rId778" tooltip="Завантажити сертифікат" display="Завантажити сертифікат"/>
    <hyperlink ref="G806" r:id="rId779" tooltip="Завантажити сертифікат" display="Завантажити сертифікат"/>
    <hyperlink ref="G807" r:id="rId780" tooltip="Завантажити сертифікат" display="Завантажити сертифікат"/>
    <hyperlink ref="G808" r:id="rId781" tooltip="Завантажити сертифікат" display="Завантажити сертифікат"/>
    <hyperlink ref="G809" r:id="rId782" tooltip="Завантажити сертифікат" display="Завантажити сертифікат"/>
    <hyperlink ref="G810" r:id="rId783" tooltip="Завантажити сертифікат" display="Завантажити сертифікат"/>
    <hyperlink ref="G811" r:id="rId784" tooltip="Завантажити сертифікат" display="Завантажити сертифікат"/>
    <hyperlink ref="G812" r:id="rId785" tooltip="Завантажити сертифікат" display="Завантажити сертифікат"/>
    <hyperlink ref="G813" r:id="rId786" tooltip="Завантажити сертифікат" display="Завантажити сертифікат"/>
    <hyperlink ref="G814" r:id="rId787" tooltip="Завантажити сертифікат" display="Завантажити сертифікат"/>
    <hyperlink ref="G815" r:id="rId788" tooltip="Завантажити сертифікат" display="Завантажити сертифікат"/>
    <hyperlink ref="G816" r:id="rId789" tooltip="Завантажити сертифікат" display="Завантажити сертифікат"/>
    <hyperlink ref="G817" r:id="rId790" tooltip="Завантажити сертифікат" display="Завантажити сертифікат"/>
    <hyperlink ref="G818" r:id="rId791" tooltip="Завантажити сертифікат" display="Завантажити сертифікат"/>
    <hyperlink ref="G819" r:id="rId792" tooltip="Завантажити сертифікат" display="Завантажити сертифікат"/>
    <hyperlink ref="G820" r:id="rId793" tooltip="Завантажити сертифікат" display="Завантажити сертифікат"/>
    <hyperlink ref="G821" r:id="rId794" tooltip="Завантажити сертифікат" display="Завантажити сертифікат"/>
    <hyperlink ref="G822" r:id="rId795" tooltip="Завантажити сертифікат" display="Завантажити сертифікат"/>
    <hyperlink ref="G823" r:id="rId796" tooltip="Завантажити сертифікат" display="Завантажити сертифікат"/>
    <hyperlink ref="G824" r:id="rId797" tooltip="Завантажити сертифікат" display="Завантажити сертифікат"/>
    <hyperlink ref="G825" r:id="rId798" tooltip="Завантажити сертифікат" display="Завантажити сертифікат"/>
    <hyperlink ref="G826" r:id="rId799" tooltip="Завантажити сертифікат" display="Завантажити сертифікат"/>
    <hyperlink ref="G827" r:id="rId800" tooltip="Завантажити сертифікат" display="Завантажити сертифікат"/>
    <hyperlink ref="G828" r:id="rId801" tooltip="Завантажити сертифікат" display="Завантажити сертифікат"/>
    <hyperlink ref="G829" r:id="rId802" tooltip="Завантажити сертифікат" display="Завантажити сертифікат"/>
    <hyperlink ref="G830" r:id="rId803" tooltip="Завантажити сертифікат" display="Завантажити сертифікат"/>
    <hyperlink ref="G831" r:id="rId804" tooltip="Завантажити сертифікат" display="Завантажити сертифікат"/>
    <hyperlink ref="G832" r:id="rId805" tooltip="Завантажити сертифікат" display="Завантажити сертифікат"/>
    <hyperlink ref="G833" r:id="rId806" tooltip="Завантажити сертифікат" display="Завантажити сертифікат"/>
    <hyperlink ref="G834" r:id="rId807" tooltip="Завантажити сертифікат" display="Завантажити сертифікат"/>
    <hyperlink ref="G835" r:id="rId808" tooltip="Завантажити сертифікат" display="Завантажити сертифікат"/>
    <hyperlink ref="G836" r:id="rId809" tooltip="Завантажити сертифікат" display="Завантажити сертифікат"/>
    <hyperlink ref="G837" r:id="rId810" tooltip="Завантажити сертифікат" display="Завантажити сертифікат"/>
    <hyperlink ref="G838" r:id="rId811" tooltip="Завантажити сертифікат" display="Завантажити сертифікат"/>
    <hyperlink ref="G839" r:id="rId812" tooltip="Завантажити сертифікат" display="Завантажити сертифікат"/>
    <hyperlink ref="G840" r:id="rId813" tooltip="Завантажити сертифікат" display="Завантажити сертифікат"/>
    <hyperlink ref="G841" r:id="rId814" tooltip="Завантажити сертифікат" display="Завантажити сертифікат"/>
    <hyperlink ref="G842" r:id="rId815" tooltip="Завантажити сертифікат" display="Завантажити сертифікат"/>
    <hyperlink ref="G843" r:id="rId816" tooltip="Завантажити сертифікат" display="Завантажити сертифікат"/>
    <hyperlink ref="G844" r:id="rId817" tooltip="Завантажити сертифікат" display="Завантажити сертифікат"/>
    <hyperlink ref="G845" r:id="rId818" tooltip="Завантажити сертифікат" display="Завантажити сертифікат"/>
    <hyperlink ref="G846" r:id="rId819" tooltip="Завантажити сертифікат" display="Завантажити сертифікат"/>
    <hyperlink ref="G847" r:id="rId820" tooltip="Завантажити сертифікат" display="Завантажити сертифікат"/>
    <hyperlink ref="G849" r:id="rId821" tooltip="Завантажити сертифікат" display="Завантажити сертифікат"/>
    <hyperlink ref="G850" r:id="rId822" tooltip="Завантажити сертифікат" display="Завантажити сертифікат"/>
    <hyperlink ref="G851" r:id="rId823" tooltip="Завантажити сертифікат" display="Завантажити сертифікат"/>
    <hyperlink ref="G852" r:id="rId824" tooltip="Завантажити сертифікат" display="Завантажити сертифікат"/>
    <hyperlink ref="G853" r:id="rId825" tooltip="Завантажити сертифікат" display="Завантажити сертифікат"/>
    <hyperlink ref="G854" r:id="rId826" tooltip="Завантажити сертифікат" display="Завантажити сертифікат"/>
    <hyperlink ref="G855" r:id="rId827" tooltip="Завантажити сертифікат" display="Завантажити сертифікат"/>
    <hyperlink ref="G856" r:id="rId828" tooltip="Завантажити сертифікат" display="Завантажити сертифікат"/>
    <hyperlink ref="G857" r:id="rId829" tooltip="Завантажити сертифікат" display="Завантажити сертифікат"/>
    <hyperlink ref="G858" r:id="rId830" tooltip="Завантажити сертифікат" display="Завантажити сертифікат"/>
    <hyperlink ref="G859" r:id="rId831" tooltip="Завантажити сертифікат" display="Завантажити сертифікат"/>
    <hyperlink ref="G860" r:id="rId832" tooltip="Завантажити сертифікат" display="Завантажити сертифікат"/>
    <hyperlink ref="G861" r:id="rId833" tooltip="Завантажити сертифікат" display="Завантажити сертифікат"/>
    <hyperlink ref="G862" r:id="rId834" tooltip="Завантажити сертифікат" display="Завантажити сертифікат"/>
    <hyperlink ref="G863" r:id="rId835" tooltip="Завантажити сертифікат" display="Завантажити сертифікат"/>
    <hyperlink ref="G864" r:id="rId836" tooltip="Завантажити сертифікат" display="Завантажити сертифікат"/>
    <hyperlink ref="G865" r:id="rId837" tooltip="Завантажити сертифікат" display="Завантажити сертифікат"/>
    <hyperlink ref="G866" r:id="rId838" tooltip="Завантажити сертифікат" display="Завантажити сертифікат"/>
    <hyperlink ref="G867" r:id="rId839" tooltip="Завантажити сертифікат" display="Завантажити сертифікат"/>
    <hyperlink ref="G868" r:id="rId840" tooltip="Завантажити сертифікат" display="Завантажити сертифікат"/>
    <hyperlink ref="G869" r:id="rId841" tooltip="Завантажити сертифікат" display="Завантажити сертифікат"/>
    <hyperlink ref="G870" r:id="rId842" tooltip="Завантажити сертифікат" display="Завантажити сертифікат"/>
    <hyperlink ref="G871" r:id="rId843" tooltip="Завантажити сертифікат" display="Завантажити сертифікат"/>
    <hyperlink ref="G872" r:id="rId844" tooltip="Завантажити сертифікат" display="Завантажити сертифікат"/>
    <hyperlink ref="G873" r:id="rId845" tooltip="Завантажити сертифікат" display="Завантажити сертифікат"/>
    <hyperlink ref="G874" r:id="rId846" tooltip="Завантажити сертифікат" display="Завантажити сертифікат"/>
    <hyperlink ref="G875" r:id="rId847" tooltip="Завантажити сертифікат" display="Завантажити сертифікат"/>
    <hyperlink ref="G876" r:id="rId848" tooltip="Завантажити сертифікат" display="Завантажити сертифікат"/>
    <hyperlink ref="G877" r:id="rId849" tooltip="Завантажити сертифікат" display="Завантажити сертифікат"/>
    <hyperlink ref="G878" r:id="rId850" tooltip="Завантажити сертифікат" display="Завантажити сертифікат"/>
    <hyperlink ref="G879" r:id="rId851" tooltip="Завантажити сертифікат" display="Завантажити сертифікат"/>
    <hyperlink ref="G880" r:id="rId852" tooltip="Завантажити сертифікат" display="Завантажити сертифікат"/>
    <hyperlink ref="G881" r:id="rId853" tooltip="Завантажити сертифікат" display="Завантажити сертифікат"/>
    <hyperlink ref="G882" r:id="rId854" tooltip="Завантажити сертифікат" display="Завантажити сертифікат"/>
    <hyperlink ref="G883" r:id="rId855" tooltip="Завантажити сертифікат" display="Завантажити сертифікат"/>
    <hyperlink ref="G884" r:id="rId856" tooltip="Завантажити сертифікат" display="Завантажити сертифікат"/>
    <hyperlink ref="G885" r:id="rId857" tooltip="Завантажити сертифікат" display="Завантажити сертифікат"/>
    <hyperlink ref="G886" r:id="rId858" tooltip="Завантажити сертифікат" display="Завантажити сертифікат"/>
    <hyperlink ref="G887" r:id="rId859" tooltip="Завантажити сертифікат" display="Завантажити сертифікат"/>
    <hyperlink ref="G888" r:id="rId860" tooltip="Завантажити сертифікат" display="Завантажити сертифікат"/>
    <hyperlink ref="G889" r:id="rId861" tooltip="Завантажити сертифікат" display="Завантажити сертифікат"/>
    <hyperlink ref="G890" r:id="rId862" tooltip="Завантажити сертифікат" display="Завантажити сертифікат"/>
    <hyperlink ref="G891" r:id="rId863" tooltip="Завантажити сертифікат" display="Завантажити сертифікат"/>
    <hyperlink ref="G892" r:id="rId864" tooltip="Завантажити сертифікат" display="Завантажити сертифікат"/>
    <hyperlink ref="G893" r:id="rId865" tooltip="Завантажити сертифікат" display="Завантажити сертифікат"/>
    <hyperlink ref="G894" r:id="rId866" tooltip="Завантажити сертифікат" display="Завантажити сертифікат"/>
    <hyperlink ref="G895" r:id="rId867" tooltip="Завантажити сертифікат" display="Завантажити сертифікат"/>
    <hyperlink ref="G896" r:id="rId868" tooltip="Завантажити сертифікат" display="Завантажити сертифікат"/>
    <hyperlink ref="G897" r:id="rId869" tooltip="Завантажити сертифікат" display="Завантажити сертифікат"/>
    <hyperlink ref="G898" r:id="rId870" tooltip="Завантажити сертифікат" display="Завантажити сертифікат"/>
    <hyperlink ref="G899" r:id="rId871" tooltip="Завантажити сертифікат" display="Завантажити сертифікат"/>
    <hyperlink ref="G900" r:id="rId872" tooltip="Завантажити сертифікат" display="Завантажити сертифікат"/>
    <hyperlink ref="G901" r:id="rId873" tooltip="Завантажити сертифікат" display="Завантажити сертифікат"/>
    <hyperlink ref="G902" r:id="rId874" tooltip="Завантажити сертифікат" display="Завантажити сертифікат"/>
    <hyperlink ref="G903" r:id="rId875" tooltip="Завантажити сертифікат" display="Завантажити сертифікат"/>
    <hyperlink ref="G904" r:id="rId876" tooltip="Завантажити сертифікат" display="Завантажити сертифікат"/>
    <hyperlink ref="G905" r:id="rId877" tooltip="Завантажити сертифікат" display="Завантажити сертифікат"/>
    <hyperlink ref="G906" r:id="rId878" tooltip="Завантажити сертифікат" display="Завантажити сертифікат"/>
    <hyperlink ref="G907" r:id="rId879" tooltip="Завантажити сертифікат" display="Завантажити сертифікат"/>
    <hyperlink ref="G908" r:id="rId880" tooltip="Завантажити сертифікат" display="Завантажити сертифікат"/>
    <hyperlink ref="G909" r:id="rId881" tooltip="Завантажити сертифікат" display="Завантажити сертифікат"/>
    <hyperlink ref="G911" r:id="rId882" tooltip="Завантажити сертифікат" display="Завантажити сертифікат"/>
    <hyperlink ref="G913" r:id="rId883" tooltip="Завантажити сертифікат" display="Завантажити сертифікат"/>
    <hyperlink ref="G914" r:id="rId884" tooltip="Завантажити сертифікат" display="Завантажити сертифікат"/>
    <hyperlink ref="G915" r:id="rId885" tooltip="Завантажити сертифікат" display="Завантажити сертифікат"/>
    <hyperlink ref="G916" r:id="rId886" tooltip="Завантажити сертифікат" display="Завантажити сертифікат"/>
    <hyperlink ref="G917" r:id="rId887" tooltip="Завантажити сертифікат" display="Завантажити сертифікат"/>
    <hyperlink ref="G918" r:id="rId888" tooltip="Завантажити сертифікат" display="Завантажити сертифікат"/>
    <hyperlink ref="G919" r:id="rId889" tooltip="Завантажити сертифікат" display="Завантажити сертифікат"/>
    <hyperlink ref="G920" r:id="rId890" tooltip="Завантажити сертифікат" display="Завантажити сертифікат"/>
    <hyperlink ref="G921" r:id="rId891" tooltip="Завантажити сертифікат" display="Завантажити сертифікат"/>
    <hyperlink ref="G922" r:id="rId892" tooltip="Завантажити сертифікат" display="Завантажити сертифікат"/>
    <hyperlink ref="G923" r:id="rId893" tooltip="Завантажити сертифікат" display="Завантажити сертифікат"/>
    <hyperlink ref="G924" r:id="rId894" tooltip="Завантажити сертифікат" display="Завантажити сертифікат"/>
    <hyperlink ref="G925" r:id="rId895" tooltip="Завантажити сертифікат" display="Завантажити сертифікат"/>
    <hyperlink ref="G926" r:id="rId896" tooltip="Завантажити сертифікат" display="Завантажити сертифікат"/>
    <hyperlink ref="G927" r:id="rId897" tooltip="Завантажити сертифікат" display="Завантажити сертифікат"/>
    <hyperlink ref="G928" r:id="rId898" tooltip="Завантажити сертифікат" display="Завантажити сертифікат"/>
    <hyperlink ref="G929" r:id="rId899" tooltip="Завантажити сертифікат" display="Завантажити сертифікат"/>
    <hyperlink ref="G930" r:id="rId900" tooltip="Завантажити сертифікат" display="Завантажити сертифікат"/>
    <hyperlink ref="G931" r:id="rId901" tooltip="Завантажити сертифікат" display="Завантажити сертифікат"/>
    <hyperlink ref="G932" r:id="rId902" tooltip="Завантажити сертифікат" display="Завантажити сертифікат"/>
    <hyperlink ref="G933" r:id="rId903" tooltip="Завантажити сертифікат" display="Завантажити сертифікат"/>
    <hyperlink ref="G934" r:id="rId904" tooltip="Завантажити сертифікат" display="Завантажити сертифікат"/>
    <hyperlink ref="G935" r:id="rId905" tooltip="Завантажити сертифікат" display="Завантажити сертифікат"/>
    <hyperlink ref="G936" r:id="rId906" tooltip="Завантажити сертифікат" display="Завантажити сертифікат"/>
    <hyperlink ref="G937" r:id="rId907" tooltip="Завантажити сертифікат" display="Завантажити сертифікат"/>
    <hyperlink ref="G938" r:id="rId908" tooltip="Завантажити сертифікат" display="Завантажити сертифікат"/>
    <hyperlink ref="G939" r:id="rId909" tooltip="Завантажити сертифікат" display="Завантажити сертифікат"/>
    <hyperlink ref="G940" r:id="rId910" tooltip="Завантажити сертифікат" display="Завантажити сертифікат"/>
    <hyperlink ref="G941" r:id="rId911" tooltip="Завантажити сертифікат" display="Завантажити сертифікат"/>
    <hyperlink ref="G942" r:id="rId912" tooltip="Завантажити сертифікат" display="Завантажити сертифікат"/>
    <hyperlink ref="G943" r:id="rId913" tooltip="Завантажити сертифікат" display="Завантажити сертифікат"/>
    <hyperlink ref="G944" r:id="rId914" tooltip="Завантажити сертифікат" display="Завантажити сертифікат"/>
    <hyperlink ref="G945" r:id="rId915" tooltip="Завантажити сертифікат" display="Завантажити сертифікат"/>
    <hyperlink ref="G946" r:id="rId916" tooltip="Завантажити сертифікат" display="Завантажити сертифікат"/>
    <hyperlink ref="G947" r:id="rId917" tooltip="Завантажити сертифікат" display="Завантажити сертифікат"/>
    <hyperlink ref="G948" r:id="rId918" tooltip="Завантажити сертифікат" display="Завантажити сертифікат"/>
    <hyperlink ref="G949" r:id="rId919" tooltip="Завантажити сертифікат" display="Завантажити сертифікат"/>
    <hyperlink ref="G950" r:id="rId920" tooltip="Завантажити сертифікат" display="Завантажити сертифікат"/>
    <hyperlink ref="G951" r:id="rId921" tooltip="Завантажити сертифікат" display="Завантажити сертифікат"/>
    <hyperlink ref="G952" r:id="rId922" tooltip="Завантажити сертифікат" display="Завантажити сертифікат"/>
    <hyperlink ref="G953" r:id="rId923" tooltip="Завантажити сертифікат" display="Завантажити сертифікат"/>
    <hyperlink ref="G954" r:id="rId924" tooltip="Завантажити сертифікат" display="Завантажити сертифікат"/>
    <hyperlink ref="G955" r:id="rId925" tooltip="Завантажити сертифікат" display="Завантажити сертифікат"/>
    <hyperlink ref="G956" r:id="rId926" tooltip="Завантажити сертифікат" display="Завантажити сертифікат"/>
    <hyperlink ref="G957" r:id="rId927" tooltip="Завантажити сертифікат" display="Завантажити сертифікат"/>
    <hyperlink ref="G958" r:id="rId928" tooltip="Завантажити сертифікат" display="Завантажити сертифікат"/>
    <hyperlink ref="G959" r:id="rId929" tooltip="Завантажити сертифікат" display="Завантажити сертифікат"/>
    <hyperlink ref="G960" r:id="rId930" tooltip="Завантажити сертифікат" display="Завантажити сертифікат"/>
    <hyperlink ref="G961" r:id="rId931" tooltip="Завантажити сертифікат" display="Завантажити сертифікат"/>
    <hyperlink ref="G962" r:id="rId932" tooltip="Завантажити сертифікат" display="Завантажити сертифікат"/>
    <hyperlink ref="G963" r:id="rId933" tooltip="Завантажити сертифікат" display="Завантажити сертифікат"/>
    <hyperlink ref="G964" r:id="rId934" tooltip="Завантажити сертифікат" display="Завантажити сертифікат"/>
    <hyperlink ref="G965" r:id="rId935" tooltip="Завантажити сертифікат" display="Завантажити сертифікат"/>
    <hyperlink ref="G966" r:id="rId936" tooltip="Завантажити сертифікат" display="Завантажити сертифікат"/>
    <hyperlink ref="G967" r:id="rId937" tooltip="Завантажити сертифікат" display="Завантажити сертифікат"/>
    <hyperlink ref="G968" r:id="rId938" tooltip="Завантажити сертифікат" display="Завантажити сертифікат"/>
    <hyperlink ref="G969" r:id="rId939" tooltip="Завантажити сертифікат" display="Завантажити сертифікат"/>
    <hyperlink ref="G970" r:id="rId940" tooltip="Завантажити сертифікат" display="Завантажити сертифікат"/>
    <hyperlink ref="G971" r:id="rId941" tooltip="Завантажити сертифікат" display="Завантажити сертифікат"/>
    <hyperlink ref="G972" r:id="rId942" tooltip="Завантажити сертифікат" display="Завантажити сертифікат"/>
    <hyperlink ref="G973" r:id="rId943" tooltip="Завантажити сертифікат" display="Завантажити сертифікат"/>
    <hyperlink ref="G974" r:id="rId944" tooltip="Завантажити сертифікат" display="Завантажити сертифікат"/>
    <hyperlink ref="G975" r:id="rId945" tooltip="Завантажити сертифікат" display="Завантажити сертифікат"/>
    <hyperlink ref="G976" r:id="rId946" tooltip="Завантажити сертифікат" display="Завантажити сертифікат"/>
    <hyperlink ref="G977" r:id="rId947" tooltip="Завантажити сертифікат" display="Завантажити сертифікат"/>
    <hyperlink ref="G978" r:id="rId948" tooltip="Завантажити сертифікат" display="Завантажити сертифікат"/>
    <hyperlink ref="G979" r:id="rId949" tooltip="Завантажити сертифікат" display="Завантажити сертифікат"/>
    <hyperlink ref="G980" r:id="rId950" tooltip="Завантажити сертифікат" display="Завантажити сертифікат"/>
    <hyperlink ref="G981" r:id="rId951" tooltip="Завантажити сертифікат" display="Завантажити сертифікат"/>
    <hyperlink ref="G982" r:id="rId952" tooltip="Завантажити сертифікат" display="Завантажити сертифікат"/>
    <hyperlink ref="G983" r:id="rId953" tooltip="Завантажити сертифікат" display="Завантажити сертифікат"/>
    <hyperlink ref="G984" r:id="rId954" tooltip="Завантажити сертифікат" display="Завантажити сертифікат"/>
    <hyperlink ref="G985" r:id="rId955" tooltip="Завантажити сертифікат" display="Завантажити сертифікат"/>
    <hyperlink ref="G986" r:id="rId956" tooltip="Завантажити сертифікат" display="Завантажити сертифікат"/>
    <hyperlink ref="G987" r:id="rId957" tooltip="Завантажити сертифікат" display="Завантажити сертифікат"/>
    <hyperlink ref="G988" r:id="rId958" tooltip="Завантажити сертифікат" display="Завантажити сертифікат"/>
    <hyperlink ref="G989" r:id="rId959" tooltip="Завантажити сертифікат" display="Завантажити сертифікат"/>
    <hyperlink ref="G990" r:id="rId960" tooltip="Завантажити сертифікат" display="Завантажити сертифікат"/>
    <hyperlink ref="G991" r:id="rId961" tooltip="Завантажити сертифікат" display="Завантажити сертифікат"/>
    <hyperlink ref="G992" r:id="rId962" tooltip="Завантажити сертифікат" display="Завантажити сертифікат"/>
    <hyperlink ref="G993" r:id="rId963" tooltip="Завантажити сертифікат" display="Завантажити сертифікат"/>
    <hyperlink ref="G994" r:id="rId964" tooltip="Завантажити сертифікат" display="Завантажити сертифікат"/>
    <hyperlink ref="G995" r:id="rId965" tooltip="Завантажити сертифікат" display="Завантажити сертифікат"/>
    <hyperlink ref="G996" r:id="rId966" tooltip="Завантажити сертифікат" display="Завантажити сертифікат"/>
    <hyperlink ref="G997" r:id="rId967" tooltip="Завантажити сертифікат" display="Завантажити сертифікат"/>
    <hyperlink ref="G998" r:id="rId968" tooltip="Завантажити сертифікат" display="Завантажити сертифікат"/>
    <hyperlink ref="G999" r:id="rId969" tooltip="Завантажити сертифікат" display="Завантажити сертифікат"/>
    <hyperlink ref="G1000" r:id="rId970" tooltip="Завантажити сертифікат" display="Завантажити сертифікат"/>
    <hyperlink ref="G1001" r:id="rId971" tooltip="Завантажити сертифікат" display="Завантажити сертифікат"/>
    <hyperlink ref="G1002" r:id="rId972" tooltip="Завантажити сертифікат" display="Завантажити сертифікат"/>
    <hyperlink ref="G1003" r:id="rId973" tooltip="Завантажити сертифікат" display="Завантажити сертифікат"/>
    <hyperlink ref="G1004" r:id="rId974" tooltip="Завантажити сертифікат" display="Завантажити сертифікат"/>
    <hyperlink ref="G1005" r:id="rId975" tooltip="Завантажити сертифікат" display="Завантажити сертифікат"/>
    <hyperlink ref="G1006" r:id="rId976" tooltip="Завантажити сертифікат" display="Завантажити сертифікат"/>
    <hyperlink ref="G1007" r:id="rId977" tooltip="Завантажити сертифікат" display="Завантажити сертифікат"/>
    <hyperlink ref="G1008" r:id="rId978" tooltip="Завантажити сертифікат" display="Завантажити сертифікат"/>
    <hyperlink ref="G1009" r:id="rId979" tooltip="Завантажити сертифікат" display="Завантажити сертифікат"/>
    <hyperlink ref="G1010" r:id="rId980" tooltip="Завантажити сертифікат" display="Завантажити сертифікат"/>
    <hyperlink ref="G1011" r:id="rId981" tooltip="Завантажити сертифікат" display="Завантажити сертифікат"/>
    <hyperlink ref="G1012" r:id="rId982" tooltip="Завантажити сертифікат" display="Завантажити сертифікат"/>
    <hyperlink ref="G1013" r:id="rId983" tooltip="Завантажити сертифікат" display="Завантажити сертифікат"/>
    <hyperlink ref="G1014" r:id="rId984" tooltip="Завантажити сертифікат" display="Завантажити сертифікат"/>
    <hyperlink ref="G1015" r:id="rId985" tooltip="Завантажити сертифікат" display="Завантажити сертифікат"/>
    <hyperlink ref="G1016" r:id="rId986" tooltip="Завантажити сертифікат" display="Завантажити сертифікат"/>
    <hyperlink ref="G1017" r:id="rId987" tooltip="Завантажити сертифікат" display="Завантажити сертифікат"/>
    <hyperlink ref="G1018" r:id="rId988" tooltip="Завантажити сертифікат" display="Завантажити сертифікат"/>
    <hyperlink ref="G1019" r:id="rId989" tooltip="Завантажити сертифікат" display="Завантажити сертифікат"/>
    <hyperlink ref="G1020" r:id="rId990" tooltip="Завантажити сертифікат" display="Завантажити сертифікат"/>
    <hyperlink ref="G1021" r:id="rId991" tooltip="Завантажити сертифікат" display="Завантажити сертифікат"/>
    <hyperlink ref="G1022" r:id="rId992" tooltip="Завантажити сертифікат" display="Завантажити сертифікат"/>
    <hyperlink ref="G1023" r:id="rId993" tooltip="Завантажити сертифікат" display="Завантажити сертифікат"/>
    <hyperlink ref="G1024" r:id="rId994" tooltip="Завантажити сертифікат" display="Завантажити сертифікат"/>
    <hyperlink ref="G1025" r:id="rId995" tooltip="Завантажити сертифікат" display="Завантажити сертифікат"/>
    <hyperlink ref="G1026" r:id="rId996" tooltip="Завантажити сертифікат" display="Завантажити сертифікат"/>
    <hyperlink ref="G1027" r:id="rId997" tooltip="Завантажити сертифікат" display="Завантажити сертифікат"/>
    <hyperlink ref="G1028" r:id="rId998" tooltip="Завантажити сертифікат" display="Завантажити сертифікат"/>
    <hyperlink ref="G1029" r:id="rId999" tooltip="Завантажити сертифікат" display="Завантажити сертифікат"/>
    <hyperlink ref="G1030" r:id="rId1000" tooltip="Завантажити сертифікат" display="Завантажити сертифікат"/>
    <hyperlink ref="G1031" r:id="rId1001" tooltip="Завантажити сертифікат" display="Завантажити сертифікат"/>
    <hyperlink ref="G1032" r:id="rId1002" tooltip="Завантажити сертифікат" display="Завантажити сертифікат"/>
    <hyperlink ref="G1033" r:id="rId1003" tooltip="Завантажити сертифікат" display="Завантажити сертифікат"/>
    <hyperlink ref="G1034" r:id="rId1004" tooltip="Завантажити сертифікат" display="Завантажити сертифікат"/>
    <hyperlink ref="G1035" r:id="rId1005" tooltip="Завантажити сертифікат" display="Завантажити сертифікат"/>
    <hyperlink ref="G1036" r:id="rId1006" tooltip="Завантажити сертифікат" display="Завантажити сертифікат"/>
    <hyperlink ref="G1037" r:id="rId1007" tooltip="Завантажити сертифікат" display="Завантажити сертифікат"/>
    <hyperlink ref="G1038" r:id="rId1008" tooltip="Завантажити сертифікат" display="Завантажити сертифікат"/>
    <hyperlink ref="G1039" r:id="rId1009" tooltip="Завантажити сертифікат" display="Завантажити сертифікат"/>
    <hyperlink ref="G1040" r:id="rId1010" tooltip="Завантажити сертифікат" display="Завантажити сертифікат"/>
    <hyperlink ref="G1041" r:id="rId1011" tooltip="Завантажити сертифікат" display="Завантажити сертифікат"/>
    <hyperlink ref="G1042" r:id="rId1012" tooltip="Завантажити сертифікат" display="Завантажити сертифікат"/>
    <hyperlink ref="G1043" r:id="rId1013" tooltip="Завантажити сертифікат" display="Завантажити сертифікат"/>
    <hyperlink ref="G1044" r:id="rId1014" tooltip="Завантажити сертифікат" display="Завантажити сертифікат"/>
    <hyperlink ref="G1045" r:id="rId1015" tooltip="Завантажити сертифікат" display="Завантажити сертифікат"/>
    <hyperlink ref="G1046" r:id="rId1016" tooltip="Завантажити сертифікат" display="Завантажити сертифікат"/>
    <hyperlink ref="G1047" r:id="rId1017" tooltip="Завантажити сертифікат" display="Завантажити сертифікат"/>
    <hyperlink ref="G1048" r:id="rId1018" tooltip="Завантажити сертифікат" display="Завантажити сертифікат"/>
    <hyperlink ref="G1049" r:id="rId1019" tooltip="Завантажити сертифікат" display="Завантажити сертифікат"/>
    <hyperlink ref="G1050" r:id="rId1020" tooltip="Завантажити сертифікат" display="Завантажити сертифікат"/>
    <hyperlink ref="G1051" r:id="rId1021" tooltip="Завантажити сертифікат" display="Завантажити сертифікат"/>
    <hyperlink ref="G1052" r:id="rId1022" tooltip="Завантажити сертифікат" display="Завантажити сертифікат"/>
    <hyperlink ref="G1053" r:id="rId1023" tooltip="Завантажити сертифікат" display="Завантажити сертифікат"/>
    <hyperlink ref="G1054" r:id="rId1024" tooltip="Завантажити сертифікат" display="Завантажити сертифікат"/>
    <hyperlink ref="G1055" r:id="rId1025" tooltip="Завантажити сертифікат" display="Завантажити сертифікат"/>
    <hyperlink ref="G1056" r:id="rId1026" tooltip="Завантажити сертифікат" display="Завантажити сертифікат"/>
    <hyperlink ref="G1057" r:id="rId1027" tooltip="Завантажити сертифікат" display="Завантажити сертифікат"/>
    <hyperlink ref="G1058" r:id="rId1028" tooltip="Завантажити сертифікат" display="Завантажити сертифікат"/>
    <hyperlink ref="G1059" r:id="rId1029" tooltip="Завантажити сертифікат" display="Завантажити сертифікат"/>
    <hyperlink ref="G1060" r:id="rId1030" tooltip="Завантажити сертифікат" display="Завантажити сертифікат"/>
    <hyperlink ref="G1061" r:id="rId1031" tooltip="Завантажити сертифікат" display="Завантажити сертифікат"/>
    <hyperlink ref="G1062" r:id="rId1032" tooltip="Завантажити сертифікат" display="Завантажити сертифікат"/>
    <hyperlink ref="G1063" r:id="rId1033" tooltip="Завантажити сертифікат" display="Завантажити сертифікат"/>
    <hyperlink ref="G1064" r:id="rId1034" tooltip="Завантажити сертифікат" display="Завантажити сертифікат"/>
    <hyperlink ref="G1065" r:id="rId1035" tooltip="Завантажити сертифікат" display="Завантажити сертифікат"/>
    <hyperlink ref="G1066" r:id="rId1036" tooltip="Завантажити сертифікат" display="Завантажити сертифікат"/>
    <hyperlink ref="G1067" r:id="rId1037" tooltip="Завантажити сертифікат" display="Завантажити сертифікат"/>
    <hyperlink ref="G1068" r:id="rId1038" tooltip="Завантажити сертифікат" display="Завантажити сертифікат"/>
    <hyperlink ref="G1069" r:id="rId1039" tooltip="Завантажити сертифікат" display="Завантажити сертифікат"/>
    <hyperlink ref="G1070" r:id="rId1040" tooltip="Завантажити сертифікат" display="Завантажити сертифікат"/>
    <hyperlink ref="G1071" r:id="rId1041" tooltip="Завантажити сертифікат" display="Завантажити сертифікат"/>
    <hyperlink ref="G1072" r:id="rId1042" tooltip="Завантажити сертифікат" display="Завантажити сертифікат"/>
    <hyperlink ref="G1073" r:id="rId1043" tooltip="Завантажити сертифікат" display="Завантажити сертифікат"/>
    <hyperlink ref="G1074" r:id="rId1044" tooltip="Завантажити сертифікат" display="Завантажити сертифікат"/>
    <hyperlink ref="G1075" r:id="rId1045" tooltip="Завантажити сертифікат" display="Завантажити сертифікат"/>
    <hyperlink ref="G1076" r:id="rId1046" tooltip="Завантажити сертифікат" display="Завантажити сертифікат"/>
    <hyperlink ref="G1077" r:id="rId1047" tooltip="Завантажити сертифікат" display="Завантажити сертифікат"/>
    <hyperlink ref="G1078" r:id="rId1048" tooltip="Завантажити сертифікат" display="Завантажити сертифікат"/>
    <hyperlink ref="G1079" r:id="rId1049" tooltip="Завантажити сертифікат" display="Завантажити сертифікат"/>
    <hyperlink ref="G1080" r:id="rId1050" tooltip="Завантажити сертифікат" display="Завантажити сертифікат"/>
    <hyperlink ref="G1081" r:id="rId1051" tooltip="Завантажити сертифікат" display="Завантажити сертифікат"/>
    <hyperlink ref="G1082" r:id="rId1052" tooltip="Завантажити сертифікат" display="Завантажити сертифікат"/>
    <hyperlink ref="G1083" r:id="rId1053" tooltip="Завантажити сертифікат" display="Завантажити сертифікат"/>
    <hyperlink ref="G1084" r:id="rId1054" tooltip="Завантажити сертифікат" display="Завантажити сертифікат"/>
    <hyperlink ref="G1085" r:id="rId1055" tooltip="Завантажити сертифікат" display="Завантажити сертифікат"/>
    <hyperlink ref="G1086" r:id="rId1056" tooltip="Завантажити сертифікат" display="Завантажити сертифікат"/>
    <hyperlink ref="G1087" r:id="rId1057" tooltip="Завантажити сертифікат" display="Завантажити сертифікат"/>
    <hyperlink ref="G1088" r:id="rId1058" tooltip="Завантажити сертифікат" display="Завантажити сертифікат"/>
    <hyperlink ref="G1089" r:id="rId1059" tooltip="Завантажити сертифікат" display="Завантажити сертифікат"/>
    <hyperlink ref="G1090" r:id="rId1060" tooltip="Завантажити сертифікат" display="Завантажити сертифікат"/>
    <hyperlink ref="G1091" r:id="rId1061" tooltip="Завантажити сертифікат" display="Завантажити сертифікат"/>
    <hyperlink ref="G1092" r:id="rId1062" tooltip="Завантажити сертифікат" display="Завантажити сертифікат"/>
    <hyperlink ref="G1093" r:id="rId1063" tooltip="Завантажити сертифікат" display="Завантажити сертифікат"/>
    <hyperlink ref="G1094" r:id="rId1064" tooltip="Завантажити сертифікат" display="Завантажити сертифікат"/>
    <hyperlink ref="G1095" r:id="rId1065" tooltip="Завантажити сертифікат" display="Завантажити сертифікат"/>
    <hyperlink ref="G1096" r:id="rId1066" tooltip="Завантажити сертифікат" display="Завантажити сертифікат"/>
    <hyperlink ref="G1097" r:id="rId1067" tooltip="Завантажити сертифікат" display="Завантажити сертифікат"/>
    <hyperlink ref="G1098" r:id="rId1068" tooltip="Завантажити сертифікат" display="Завантажити сертифікат"/>
    <hyperlink ref="G1099" r:id="rId1069" tooltip="Завантажити сертифікат" display="Завантажити сертифікат"/>
    <hyperlink ref="G1100" r:id="rId1070" tooltip="Завантажити сертифікат" display="Завантажити сертифікат"/>
    <hyperlink ref="G1101" r:id="rId1071" tooltip="Завантажити сертифікат" display="Завантажити сертифікат"/>
    <hyperlink ref="G1102" r:id="rId1072" tooltip="Завантажити сертифікат" display="Завантажити сертифікат"/>
    <hyperlink ref="G1103" r:id="rId1073" tooltip="Завантажити сертифікат" display="Завантажити сертифікат"/>
    <hyperlink ref="G1104" r:id="rId1074" tooltip="Завантажити сертифікат" display="Завантажити сертифікат"/>
    <hyperlink ref="G1105" r:id="rId1075" tooltip="Завантажити сертифікат" display="Завантажити сертифікат"/>
    <hyperlink ref="G1106" r:id="rId1076" tooltip="Завантажити сертифікат" display="Завантажити сертифікат"/>
    <hyperlink ref="G1107" r:id="rId1077" tooltip="Завантажити сертифікат" display="Завантажити сертифікат"/>
    <hyperlink ref="G1108" r:id="rId1078" tooltip="Завантажити сертифікат" display="Завантажити сертифікат"/>
    <hyperlink ref="G1109" r:id="rId1079" tooltip="Завантажити сертифікат" display="Завантажити сертифікат"/>
    <hyperlink ref="G1110" r:id="rId1080" tooltip="Завантажити сертифікат" display="Завантажити сертифікат"/>
    <hyperlink ref="G1111" r:id="rId1081" tooltip="Завантажити сертифікат" display="Завантажити сертифікат"/>
    <hyperlink ref="G1112" r:id="rId1082" tooltip="Завантажити сертифікат" display="Завантажити сертифікат"/>
    <hyperlink ref="G1113" r:id="rId1083" tooltip="Завантажити сертифікат" display="Завантажити сертифікат"/>
    <hyperlink ref="G1114" r:id="rId1084" tooltip="Завантажити сертифікат" display="Завантажити сертифікат"/>
    <hyperlink ref="G1115" r:id="rId1085" tooltip="Завантажити сертифікат" display="Завантажити сертифікат"/>
    <hyperlink ref="G1116" r:id="rId1086" tooltip="Завантажити сертифікат" display="Завантажити сертифікат"/>
    <hyperlink ref="G1117" r:id="rId1087" tooltip="Завантажити сертифікат" display="Завантажити сертифікат"/>
    <hyperlink ref="G1118" r:id="rId1088" tooltip="Завантажити сертифікат" display="Завантажити сертифікат"/>
    <hyperlink ref="G1119" r:id="rId1089" tooltip="Завантажити сертифікат" display="Завантажити сертифікат"/>
    <hyperlink ref="G1120" r:id="rId1090" tooltip="Завантажити сертифікат" display="Завантажити сертифікат"/>
    <hyperlink ref="G1121" r:id="rId1091" tooltip="Завантажити сертифікат" display="Завантажити сертифікат"/>
    <hyperlink ref="G1122" r:id="rId1092" tooltip="Завантажити сертифікат" display="Завантажити сертифікат"/>
    <hyperlink ref="G1123" r:id="rId1093" tooltip="Завантажити сертифікат" display="Завантажити сертифікат"/>
    <hyperlink ref="G1124" r:id="rId1094" tooltip="Завантажити сертифікат" display="Завантажити сертифікат"/>
    <hyperlink ref="G1125" r:id="rId1095" tooltip="Завантажити сертифікат" display="Завантажити сертифікат"/>
    <hyperlink ref="G1126" r:id="rId1096" tooltip="Завантажити сертифікат" display="Завантажити сертифікат"/>
    <hyperlink ref="G1127" r:id="rId1097" tooltip="Завантажити сертифікат" display="Завантажити сертифікат"/>
    <hyperlink ref="G1128" r:id="rId1098" tooltip="Завантажити сертифікат" display="Завантажити сертифікат"/>
    <hyperlink ref="G1129" r:id="rId1099" tooltip="Завантажити сертифікат" display="Завантажити сертифікат"/>
    <hyperlink ref="G1130" r:id="rId1100" tooltip="Завантажити сертифікат" display="Завантажити сертифікат"/>
    <hyperlink ref="G1131" r:id="rId1101" tooltip="Завантажити сертифікат" display="Завантажити сертифікат"/>
    <hyperlink ref="G1132" r:id="rId1102" tooltip="Завантажити сертифікат" display="Завантажити сертифікат"/>
    <hyperlink ref="G1133" r:id="rId1103" tooltip="Завантажити сертифікат" display="Завантажити сертифікат"/>
    <hyperlink ref="G1134" r:id="rId1104" tooltip="Завантажити сертифікат" display="Завантажити сертифікат"/>
    <hyperlink ref="G1135" r:id="rId1105" tooltip="Завантажити сертифікат" display="Завантажити сертифікат"/>
    <hyperlink ref="G1136" r:id="rId1106" tooltip="Завантажити сертифікат" display="Завантажити сертифікат"/>
    <hyperlink ref="G1137" r:id="rId1107" tooltip="Завантажити сертифікат" display="Завантажити сертифікат"/>
    <hyperlink ref="G1138" r:id="rId1108" tooltip="Завантажити сертифікат" display="Завантажити сертифікат"/>
    <hyperlink ref="G1139" r:id="rId1109" tooltip="Завантажити сертифікат" display="Завантажити сертифікат"/>
    <hyperlink ref="G1140" r:id="rId1110" tooltip="Завантажити сертифікат" display="Завантажити сертифікат"/>
    <hyperlink ref="G1141" r:id="rId1111" tooltip="Завантажити сертифікат" display="Завантажити сертифікат"/>
    <hyperlink ref="G1142" r:id="rId1112" tooltip="Завантажити сертифікат" display="Завантажити сертифікат"/>
    <hyperlink ref="G1143" r:id="rId1113" tooltip="Завантажити сертифікат" display="Завантажити сертифікат"/>
    <hyperlink ref="G1144" r:id="rId1114" tooltip="Завантажити сертифікат" display="Завантажити сертифікат"/>
    <hyperlink ref="G1145" r:id="rId1115" tooltip="Завантажити сертифікат" display="Завантажити сертифікат"/>
    <hyperlink ref="G1146" r:id="rId1116" tooltip="Завантажити сертифікат" display="Завантажити сертифікат"/>
    <hyperlink ref="G1147" r:id="rId1117" tooltip="Завантажити сертифікат" display="Завантажити сертифікат"/>
    <hyperlink ref="G1148" r:id="rId1118" tooltip="Завантажити сертифікат" display="Завантажити сертифікат"/>
    <hyperlink ref="G1149" r:id="rId1119" tooltip="Завантажити сертифікат" display="Завантажити сертифікат"/>
    <hyperlink ref="G1150" r:id="rId1120" tooltip="Завантажити сертифікат" display="Завантажити сертифікат"/>
    <hyperlink ref="G1151" r:id="rId1121" tooltip="Завантажити сертифікат" display="Завантажити сертифікат"/>
    <hyperlink ref="G1152" r:id="rId1122" tooltip="Завантажити сертифікат" display="Завантажити сертифікат"/>
    <hyperlink ref="G1153" r:id="rId1123" tooltip="Завантажити сертифікат" display="Завантажити сертифікат"/>
    <hyperlink ref="G1154" r:id="rId1124" tooltip="Завантажити сертифікат" display="Завантажити сертифікат"/>
    <hyperlink ref="G1155" r:id="rId1125" tooltip="Завантажити сертифікат" display="Завантажити сертифікат"/>
    <hyperlink ref="G1156" r:id="rId1126" tooltip="Завантажити сертифікат" display="Завантажити сертифікат"/>
    <hyperlink ref="G1157" r:id="rId1127" tooltip="Завантажити сертифікат" display="Завантажити сертифікат"/>
    <hyperlink ref="G1158" r:id="rId1128" tooltip="Завантажити сертифікат" display="Завантажити сертифікат"/>
    <hyperlink ref="G1159" r:id="rId1129" tooltip="Завантажити сертифікат" display="Завантажити сертифікат"/>
    <hyperlink ref="G1160" r:id="rId1130" tooltip="Завантажити сертифікат" display="Завантажити сертифікат"/>
    <hyperlink ref="G1161" r:id="rId1131" tooltip="Завантажити сертифікат" display="Завантажити сертифікат"/>
    <hyperlink ref="G1162" r:id="rId1132" tooltip="Завантажити сертифікат" display="Завантажити сертифікат"/>
    <hyperlink ref="G1163" r:id="rId1133" tooltip="Завантажити сертифікат" display="Завантажити сертифікат"/>
    <hyperlink ref="G1164" r:id="rId1134" tooltip="Завантажити сертифікат" display="Завантажити сертифікат"/>
    <hyperlink ref="G1165" r:id="rId1135" tooltip="Завантажити сертифікат" display="Завантажити сертифікат"/>
    <hyperlink ref="G1166" r:id="rId1136" tooltip="Завантажити сертифікат" display="Завантажити сертифікат"/>
    <hyperlink ref="G1167" r:id="rId1137" tooltip="Завантажити сертифікат" display="Завантажити сертифікат"/>
    <hyperlink ref="G1168" r:id="rId1138" tooltip="Завантажити сертифікат" display="Завантажити сертифікат"/>
    <hyperlink ref="G1169" r:id="rId1139" tooltip="Завантажити сертифікат" display="Завантажити сертифікат"/>
    <hyperlink ref="G1170" r:id="rId1140" tooltip="Завантажити сертифікат" display="Завантажити сертифікат"/>
    <hyperlink ref="G1171" r:id="rId1141" tooltip="Завантажити сертифікат" display="Завантажити сертифікат"/>
    <hyperlink ref="G1172" r:id="rId1142" tooltip="Завантажити сертифікат" display="Завантажити сертифікат"/>
    <hyperlink ref="G1173" r:id="rId1143" tooltip="Завантажити сертифікат" display="Завантажити сертифікат"/>
    <hyperlink ref="G1174" r:id="rId1144" tooltip="Завантажити сертифікат" display="Завантажити сертифікат"/>
    <hyperlink ref="G1175" r:id="rId1145" tooltip="Завантажити сертифікат" display="Завантажити сертифікат"/>
    <hyperlink ref="G1176" r:id="rId1146" tooltip="Завантажити сертифікат" display="Завантажити сертифікат"/>
    <hyperlink ref="G1177" r:id="rId1147" tooltip="Завантажити сертифікат" display="Завантажити сертифікат"/>
    <hyperlink ref="G1178" r:id="rId1148" tooltip="Завантажити сертифікат" display="Завантажити сертифікат"/>
    <hyperlink ref="G1179" r:id="rId1149" tooltip="Завантажити сертифікат" display="Завантажити сертифікат"/>
    <hyperlink ref="G1180" r:id="rId1150" tooltip="Завантажити сертифікат" display="Завантажити сертифікат"/>
    <hyperlink ref="G1181" r:id="rId1151" tooltip="Завантажити сертифікат" display="Завантажити сертифікат"/>
    <hyperlink ref="G1182" r:id="rId1152" tooltip="Завантажити сертифікат" display="Завантажити сертифікат"/>
    <hyperlink ref="G1183" r:id="rId1153" tooltip="Завантажити сертифікат" display="Завантажити сертифікат"/>
    <hyperlink ref="G1184" r:id="rId1154" tooltip="Завантажити сертифікат" display="Завантажити сертифікат"/>
    <hyperlink ref="G1185" r:id="rId1155" tooltip="Завантажити сертифікат" display="Завантажити сертифікат"/>
    <hyperlink ref="G1186" r:id="rId1156" tooltip="Завантажити сертифікат" display="Завантажити сертифікат"/>
    <hyperlink ref="G1187" r:id="rId1157" tooltip="Завантажити сертифікат" display="Завантажити сертифікат"/>
    <hyperlink ref="G1188" r:id="rId1158" tooltip="Завантажити сертифікат" display="Завантажити сертифікат"/>
    <hyperlink ref="G1189" r:id="rId1159" tooltip="Завантажити сертифікат" display="Завантажити сертифікат"/>
    <hyperlink ref="G1190" r:id="rId1160" tooltip="Завантажити сертифікат" display="Завантажити сертифікат"/>
    <hyperlink ref="G1191" r:id="rId1161" tooltip="Завантажити сертифікат" display="Завантажити сертифікат"/>
    <hyperlink ref="G1192" r:id="rId1162" tooltip="Завантажити сертифікат" display="Завантажити сертифікат"/>
    <hyperlink ref="G1193" r:id="rId1163" tooltip="Завантажити сертифікат" display="Завантажити сертифікат"/>
    <hyperlink ref="G1194" r:id="rId1164" tooltip="Завантажити сертифікат" display="Завантажити сертифікат"/>
    <hyperlink ref="G1195" r:id="rId1165" tooltip="Завантажити сертифікат" display="Завантажити сертифікат"/>
    <hyperlink ref="G1196" r:id="rId1166" tooltip="Завантажити сертифікат" display="Завантажити сертифікат"/>
    <hyperlink ref="G1197" r:id="rId1167" tooltip="Завантажити сертифікат" display="Завантажити сертифікат"/>
    <hyperlink ref="G1198" r:id="rId1168" tooltip="Завантажити сертифікат" display="Завантажити сертифікат"/>
    <hyperlink ref="G1199" r:id="rId1169" tooltip="Завантажити сертифікат" display="Завантажити сертифікат"/>
    <hyperlink ref="G1200" r:id="rId1170" tooltip="Завантажити сертифікат" display="Завантажити сертифікат"/>
    <hyperlink ref="G1201" r:id="rId1171" tooltip="Завантажити сертифікат" display="Завантажити сертифікат"/>
    <hyperlink ref="G1202" r:id="rId1172" tooltip="Завантажити сертифікат" display="Завантажити сертифікат"/>
    <hyperlink ref="G1203" r:id="rId1173" tooltip="Завантажити сертифікат" display="Завантажити сертифікат"/>
    <hyperlink ref="G1204" r:id="rId1174" tooltip="Завантажити сертифікат" display="Завантажити сертифікат"/>
    <hyperlink ref="G1205" r:id="rId1175" tooltip="Завантажити сертифікат" display="Завантажити сертифікат"/>
    <hyperlink ref="G1206" r:id="rId1176" tooltip="Завантажити сертифікат" display="Завантажити сертифікат"/>
    <hyperlink ref="G1207" r:id="rId1177" tooltip="Завантажити сертифікат" display="Завантажити сертифікат"/>
    <hyperlink ref="G1208" r:id="rId1178" tooltip="Завантажити сертифікат" display="Завантажити сертифікат"/>
    <hyperlink ref="G1209" r:id="rId1179" tooltip="Завантажити сертифікат" display="Завантажити сертифікат"/>
    <hyperlink ref="G1210" r:id="rId1180" tooltip="Завантажити сертифікат" display="Завантажити сертифікат"/>
    <hyperlink ref="G1211" r:id="rId1181" tooltip="Завантажити сертифікат" display="Завантажити сертифікат"/>
    <hyperlink ref="G1212" r:id="rId1182" tooltip="Завантажити сертифікат" display="Завантажити сертифікат"/>
    <hyperlink ref="G1213" r:id="rId1183" tooltip="Завантажити сертифікат" display="Завантажити сертифікат"/>
    <hyperlink ref="G1214" r:id="rId1184" tooltip="Завантажити сертифікат" display="Завантажити сертифікат"/>
    <hyperlink ref="G1215" r:id="rId1185" tooltip="Завантажити сертифікат" display="Завантажити сертифікат"/>
    <hyperlink ref="G1216" r:id="rId1186" tooltip="Завантажити сертифікат" display="Завантажити сертифікат"/>
    <hyperlink ref="G1217" r:id="rId1187" tooltip="Завантажити сертифікат" display="Завантажити сертифікат"/>
    <hyperlink ref="G1218" r:id="rId1188" tooltip="Завантажити сертифікат" display="Завантажити сертифікат"/>
    <hyperlink ref="G1219" r:id="rId1189" tooltip="Завантажити сертифікат" display="Завантажити сертифікат"/>
    <hyperlink ref="G1220" r:id="rId1190" tooltip="Завантажити сертифікат" display="Завантажити сертифікат"/>
    <hyperlink ref="G1221" r:id="rId1191" tooltip="Завантажити сертифікат" display="Завантажити сертифікат"/>
    <hyperlink ref="G1222" r:id="rId1192" tooltip="Завантажити сертифікат" display="Завантажити сертифікат"/>
    <hyperlink ref="G1223" r:id="rId1193" tooltip="Завантажити сертифікат" display="Завантажити сертифікат"/>
    <hyperlink ref="G1224" r:id="rId1194" tooltip="Завантажити сертифікат" display="Завантажити сертифікат"/>
    <hyperlink ref="G1225" r:id="rId1195" tooltip="Завантажити сертифікат" display="Завантажити сертифікат"/>
    <hyperlink ref="G1226" r:id="rId1196" tooltip="Завантажити сертифікат" display="Завантажити сертифікат"/>
    <hyperlink ref="G1227" r:id="rId1197" tooltip="Завантажити сертифікат" display="Завантажити сертифікат"/>
    <hyperlink ref="G1228" r:id="rId1198" tooltip="Завантажити сертифікат" display="Завантажити сертифікат"/>
    <hyperlink ref="G1229" r:id="rId1199" tooltip="Завантажити сертифікат" display="Завантажити сертифікат"/>
    <hyperlink ref="G1230" r:id="rId1200" tooltip="Завантажити сертифікат" display="Завантажити сертифікат"/>
    <hyperlink ref="G1231" r:id="rId1201" tooltip="Завантажити сертифікат" display="Завантажити сертифікат"/>
    <hyperlink ref="G1232" r:id="rId1202" tooltip="Завантажити сертифікат" display="Завантажити сертифікат"/>
    <hyperlink ref="G1233" r:id="rId1203" tooltip="Завантажити сертифікат" display="Завантажити сертифікат"/>
    <hyperlink ref="G1234" r:id="rId1204" tooltip="Завантажити сертифікат" display="Завантажити сертифікат"/>
    <hyperlink ref="G1235" r:id="rId1205" tooltip="Завантажити сертифікат" display="Завантажити сертифікат"/>
    <hyperlink ref="G1236" r:id="rId1206" tooltip="Завантажити сертифікат" display="Завантажити сертифікат"/>
    <hyperlink ref="G1237" r:id="rId1207" tooltip="Завантажити сертифікат" display="Завантажити сертифікат"/>
    <hyperlink ref="G1238" r:id="rId1208" tooltip="Завантажити сертифікат" display="Завантажити сертифікат"/>
    <hyperlink ref="G1239" r:id="rId1209" tooltip="Завантажити сертифікат" display="Завантажити сертифікат"/>
    <hyperlink ref="G1240" r:id="rId1210" tooltip="Завантажити сертифікат" display="Завантажити сертифікат"/>
    <hyperlink ref="G1241" r:id="rId1211" tooltip="Завантажити сертифікат" display="Завантажити сертифікат"/>
    <hyperlink ref="G1242" r:id="rId1212" tooltip="Завантажити сертифікат" display="Завантажити сертифікат"/>
    <hyperlink ref="G1243" r:id="rId1213" tooltip="Завантажити сертифікат" display="Завантажити сертифікат"/>
    <hyperlink ref="G1244" r:id="rId1214" tooltip="Завантажити сертифікат" display="Завантажити сертифікат"/>
    <hyperlink ref="G1245" r:id="rId1215" tooltip="Завантажити сертифікат" display="Завантажити сертифікат"/>
    <hyperlink ref="G1246" r:id="rId1216" tooltip="Завантажити сертифікат" display="Завантажити сертифікат"/>
    <hyperlink ref="G1247" r:id="rId1217" tooltip="Завантажити сертифікат" display="Завантажити сертифікат"/>
    <hyperlink ref="G1248" r:id="rId1218" tooltip="Завантажити сертифікат" display="Завантажити сертифікат"/>
    <hyperlink ref="G1249" r:id="rId1219" tooltip="Завантажити сертифікат" display="Завантажити сертифікат"/>
    <hyperlink ref="G1250" r:id="rId1220" tooltip="Завантажити сертифікат" display="Завантажити сертифікат"/>
    <hyperlink ref="G1251" r:id="rId1221" tooltip="Завантажити сертифікат" display="Завантажити сертифікат"/>
    <hyperlink ref="G1252" r:id="rId1222" tooltip="Завантажити сертифікат" display="Завантажити сертифікат"/>
    <hyperlink ref="G1253" r:id="rId1223" tooltip="Завантажити сертифікат" display="Завантажити сертифікат"/>
    <hyperlink ref="G1254" r:id="rId1224" tooltip="Завантажити сертифікат" display="Завантажити сертифікат"/>
    <hyperlink ref="G1255" r:id="rId1225" tooltip="Завантажити сертифікат" display="Завантажити сертифікат"/>
    <hyperlink ref="G1256" r:id="rId1226" tooltip="Завантажити сертифікат" display="Завантажити сертифікат"/>
    <hyperlink ref="G1257" r:id="rId1227" tooltip="Завантажити сертифікат" display="Завантажити сертифікат"/>
    <hyperlink ref="G1258" r:id="rId1228" tooltip="Завантажити сертифікат" display="Завантажити сертифікат"/>
    <hyperlink ref="G1259" r:id="rId1229" tooltip="Завантажити сертифікат" display="Завантажити сертифікат"/>
    <hyperlink ref="G1260" r:id="rId1230" tooltip="Завантажити сертифікат" display="Завантажити сертифікат"/>
    <hyperlink ref="G1261" r:id="rId1231" tooltip="Завантажити сертифікат" display="Завантажити сертифікат"/>
    <hyperlink ref="G1262" r:id="rId1232" tooltip="Завантажити сертифікат" display="Завантажити сертифікат"/>
    <hyperlink ref="G1263" r:id="rId1233" tooltip="Завантажити сертифікат" display="Завантажити сертифікат"/>
    <hyperlink ref="G1264" r:id="rId1234" tooltip="Завантажити сертифікат" display="Завантажити сертифікат"/>
    <hyperlink ref="G1265" r:id="rId1235" tooltip="Завантажити сертифікат" display="Завантажити сертифікат"/>
    <hyperlink ref="G1266" r:id="rId1236" tooltip="Завантажити сертифікат" display="Завантажити сертифікат"/>
    <hyperlink ref="G1267" r:id="rId1237" tooltip="Завантажити сертифікат" display="Завантажити сертифікат"/>
    <hyperlink ref="G1268" r:id="rId1238" tooltip="Завантажити сертифікат" display="Завантажити сертифікат"/>
    <hyperlink ref="G1269" r:id="rId1239" tooltip="Завантажити сертифікат" display="Завантажити сертифікат"/>
    <hyperlink ref="G1270" r:id="rId1240" tooltip="Завантажити сертифікат" display="Завантажити сертифікат"/>
    <hyperlink ref="G1271" r:id="rId1241" tooltip="Завантажити сертифікат" display="Завантажити сертифікат"/>
    <hyperlink ref="G1272" r:id="rId1242" tooltip="Завантажити сертифікат" display="Завантажити сертифікат"/>
    <hyperlink ref="G1273" r:id="rId1243" tooltip="Завантажити сертифікат" display="Завантажити сертифікат"/>
    <hyperlink ref="G1274" r:id="rId1244" tooltip="Завантажити сертифікат" display="Завантажити сертифікат"/>
    <hyperlink ref="G1275" r:id="rId1245" tooltip="Завантажити сертифікат" display="Завантажити сертифікат"/>
    <hyperlink ref="G1276" r:id="rId1246" tooltip="Завантажити сертифікат" display="Завантажити сертифікат"/>
    <hyperlink ref="G1277" r:id="rId1247" tooltip="Завантажити сертифікат" display="Завантажити сертифікат"/>
    <hyperlink ref="G1278" r:id="rId1248" tooltip="Завантажити сертифікат" display="Завантажити сертифікат"/>
    <hyperlink ref="G1279" r:id="rId1249" tooltip="Завантажити сертифікат" display="Завантажити сертифікат"/>
    <hyperlink ref="G1280" r:id="rId1250" tooltip="Завантажити сертифікат" display="Завантажити сертифікат"/>
    <hyperlink ref="G1281" r:id="rId1251" tooltip="Завантажити сертифікат" display="Завантажити сертифікат"/>
    <hyperlink ref="G1282" r:id="rId1252" tooltip="Завантажити сертифікат" display="Завантажити сертифікат"/>
    <hyperlink ref="G1283" r:id="rId1253" tooltip="Завантажити сертифікат" display="Завантажити сертифікат"/>
    <hyperlink ref="G1284" r:id="rId1254" tooltip="Завантажити сертифікат" display="Завантажити сертифікат"/>
    <hyperlink ref="G1285" r:id="rId1255" tooltip="Завантажити сертифікат" display="Завантажити сертифікат"/>
    <hyperlink ref="G1286" r:id="rId1256" tooltip="Завантажити сертифікат" display="Завантажити сертифікат"/>
    <hyperlink ref="G1287" r:id="rId1257" tooltip="Завантажити сертифікат" display="Завантажити сертифікат"/>
    <hyperlink ref="G1288" r:id="rId1258" tooltip="Завантажити сертифікат" display="Завантажити сертифікат"/>
    <hyperlink ref="G1289" r:id="rId1259" tooltip="Завантажити сертифікат" display="Завантажити сертифікат"/>
    <hyperlink ref="G1290" r:id="rId1260" tooltip="Завантажити сертифікат" display="Завантажити сертифікат"/>
    <hyperlink ref="G1291" r:id="rId1261" tooltip="Завантажити сертифікат" display="Завантажити сертифікат"/>
    <hyperlink ref="G1292" r:id="rId1262" tooltip="Завантажити сертифікат" display="Завантажити сертифікат"/>
    <hyperlink ref="G1293" r:id="rId1263" tooltip="Завантажити сертифікат" display="Завантажити сертифікат"/>
    <hyperlink ref="G1294" r:id="rId1264" tooltip="Завантажити сертифікат" display="Завантажити сертифікат"/>
    <hyperlink ref="G1295" r:id="rId1265" tooltip="Завантажити сертифікат" display="Завантажити сертифікат"/>
    <hyperlink ref="G1296" r:id="rId1266" tooltip="Завантажити сертифікат" display="Завантажити сертифікат"/>
    <hyperlink ref="G1297" r:id="rId1267" tooltip="Завантажити сертифікат" display="Завантажити сертифікат"/>
    <hyperlink ref="G1298" r:id="rId1268" tooltip="Завантажити сертифікат" display="Завантажити сертифікат"/>
    <hyperlink ref="G1299" r:id="rId1269" tooltip="Завантажити сертифікат" display="Завантажити сертифікат"/>
    <hyperlink ref="G1300" r:id="rId1270" tooltip="Завантажити сертифікат" display="Завантажити сертифікат"/>
    <hyperlink ref="G1301" r:id="rId1271" tooltip="Завантажити сертифікат" display="Завантажити сертифікат"/>
    <hyperlink ref="G1302" r:id="rId1272" tooltip="Завантажити сертифікат" display="Завантажити сертифікат"/>
    <hyperlink ref="G1303" r:id="rId1273" tooltip="Завантажити сертифікат" display="Завантажити сертифікат"/>
    <hyperlink ref="G1304" r:id="rId1274" tooltip="Завантажити сертифікат" display="Завантажити сертифікат"/>
    <hyperlink ref="G1305" r:id="rId1275" tooltip="Завантажити сертифікат" display="Завантажити сертифікат"/>
    <hyperlink ref="G1306" r:id="rId1276" tooltip="Завантажити сертифікат" display="Завантажити сертифікат"/>
    <hyperlink ref="G1307" r:id="rId1277" tooltip="Завантажити сертифікат" display="Завантажити сертифікат"/>
    <hyperlink ref="G1308" r:id="rId1278" tooltip="Завантажити сертифікат" display="Завантажити сертифікат"/>
    <hyperlink ref="G1309" r:id="rId1279" tooltip="Завантажити сертифікат" display="Завантажити сертифікат"/>
    <hyperlink ref="G1310" r:id="rId1280" tooltip="Завантажити сертифікат" display="Завантажити сертифікат"/>
    <hyperlink ref="G1312" r:id="rId1281" tooltip="Завантажити сертифікат" display="Завантажити сертифікат"/>
    <hyperlink ref="G1314" r:id="rId1282" tooltip="Завантажити сертифікат" display="Завантажити сертифікат"/>
    <hyperlink ref="G1315" r:id="rId1283" tooltip="Завантажити сертифікат" display="Завантажити сертифікат"/>
    <hyperlink ref="G1316" r:id="rId1284" tooltip="Завантажити сертифікат" display="Завантажити сертифікат"/>
    <hyperlink ref="G1317" r:id="rId1285" tooltip="Завантажити сертифікат" display="Завантажити сертифікат"/>
    <hyperlink ref="G1318" r:id="rId1286" tooltip="Завантажити сертифікат" display="Завантажити сертифікат"/>
    <hyperlink ref="G1319" r:id="rId1287" tooltip="Завантажити сертифікат" display="Завантажити сертифікат"/>
    <hyperlink ref="G1320" r:id="rId1288" tooltip="Завантажити сертифікат" display="Завантажити сертифікат"/>
    <hyperlink ref="G1321" r:id="rId1289" tooltip="Завантажити сертифікат" display="Завантажити сертифікат"/>
    <hyperlink ref="G1322" r:id="rId1290" tooltip="Завантажити сертифікат" display="Завантажити сертифікат"/>
    <hyperlink ref="G1323" r:id="rId1291" tooltip="Завантажити сертифікат" display="Завантажити сертифікат"/>
    <hyperlink ref="G1324" r:id="rId1292" tooltip="Завантажити сертифікат" display="Завантажити сертифікат"/>
    <hyperlink ref="G1325" r:id="rId1293" tooltip="Завантажити сертифікат" display="Завантажити сертифікат"/>
    <hyperlink ref="G1326" r:id="rId1294" tooltip="Завантажити сертифікат" display="Завантажити сертифікат"/>
    <hyperlink ref="G1327" r:id="rId1295" tooltip="Завантажити сертифікат" display="Завантажити сертифікат"/>
    <hyperlink ref="G1328" r:id="rId1296" tooltip="Завантажити сертифікат" display="Завантажити сертифікат"/>
    <hyperlink ref="G1329" r:id="rId1297" tooltip="Завантажити сертифікат" display="Завантажити сертифікат"/>
    <hyperlink ref="G1330" r:id="rId1298" tooltip="Завантажити сертифікат" display="Завантажити сертифікат"/>
    <hyperlink ref="G1331" r:id="rId1299" tooltip="Завантажити сертифікат" display="Завантажити сертифікат"/>
    <hyperlink ref="G1332" r:id="rId1300" tooltip="Завантажити сертифікат" display="Завантажити сертифікат"/>
    <hyperlink ref="G1333" r:id="rId1301" tooltip="Завантажити сертифікат" display="Завантажити сертифікат"/>
    <hyperlink ref="G1334" r:id="rId1302" tooltip="Завантажити сертифікат" display="Завантажити сертифікат"/>
    <hyperlink ref="G1335" r:id="rId1303" tooltip="Завантажити сертифікат" display="Завантажити сертифікат"/>
    <hyperlink ref="G1336" r:id="rId1304" tooltip="Завантажити сертифікат" display="Завантажити сертифікат"/>
    <hyperlink ref="G1337" r:id="rId1305" tooltip="Завантажити сертифікат" display="Завантажити сертифікат"/>
    <hyperlink ref="G1338" r:id="rId1306" tooltip="Завантажити сертифікат" display="Завантажити сертифікат"/>
    <hyperlink ref="G1339" r:id="rId1307" tooltip="Завантажити сертифікат" display="Завантажити сертифікат"/>
    <hyperlink ref="G1340" r:id="rId1308" tooltip="Завантажити сертифікат" display="Завантажити сертифікат"/>
    <hyperlink ref="G1341" r:id="rId1309" tooltip="Завантажити сертифікат" display="Завантажити сертифікат"/>
    <hyperlink ref="G1342" r:id="rId1310" tooltip="Завантажити сертифікат" display="Завантажити сертифікат"/>
    <hyperlink ref="G1343" r:id="rId1311" tooltip="Завантажити сертифікат" display="Завантажити сертифікат"/>
    <hyperlink ref="G1344" r:id="rId1312" tooltip="Завантажити сертифікат" display="Завантажити сертифікат"/>
    <hyperlink ref="G1345" r:id="rId1313" tooltip="Завантажити сертифікат" display="Завантажити сертифікат"/>
    <hyperlink ref="G1346" r:id="rId1314" tooltip="Завантажити сертифікат" display="Завантажити сертифікат"/>
    <hyperlink ref="G1347" r:id="rId1315" tooltip="Завантажити сертифікат" display="Завантажити сертифікат"/>
    <hyperlink ref="G1348" r:id="rId1316" tooltip="Завантажити сертифікат" display="Завантажити сертифікат"/>
    <hyperlink ref="G1349" r:id="rId1317" tooltip="Завантажити сертифікат" display="Завантажити сертифікат"/>
    <hyperlink ref="G1350" r:id="rId1318" tooltip="Завантажити сертифікат" display="Завантажити сертифікат"/>
    <hyperlink ref="G1351" r:id="rId1319" tooltip="Завантажити сертифікат" display="Завантажити сертифікат"/>
    <hyperlink ref="G1352" r:id="rId1320" tooltip="Завантажити сертифікат" display="Завантажити сертифікат"/>
    <hyperlink ref="G1353" r:id="rId1321" tooltip="Завантажити сертифікат" display="Завантажити сертифікат"/>
    <hyperlink ref="G1354" r:id="rId1322" tooltip="Завантажити сертифікат" display="Завантажити сертифікат"/>
    <hyperlink ref="G1355" r:id="rId1323" tooltip="Завантажити сертифікат" display="Завантажити сертифікат"/>
    <hyperlink ref="G1356" r:id="rId1324" tooltip="Завантажити сертифікат" display="Завантажити сертифікат"/>
    <hyperlink ref="G1357" r:id="rId1325" tooltip="Завантажити сертифікат" display="Завантажити сертифікат"/>
    <hyperlink ref="G1358" r:id="rId1326" tooltip="Завантажити сертифікат" display="Завантажити сертифікат"/>
    <hyperlink ref="G1359" r:id="rId1327" tooltip="Завантажити сертифікат" display="Завантажити сертифікат"/>
    <hyperlink ref="G1360" r:id="rId1328" tooltip="Завантажити сертифікат" display="Завантажити сертифікат"/>
    <hyperlink ref="G1361" r:id="rId1329" tooltip="Завантажити сертифікат" display="Завантажити сертифікат"/>
    <hyperlink ref="G1362" r:id="rId1330" tooltip="Завантажити сертифікат" display="Завантажити сертифікат"/>
    <hyperlink ref="G1363" r:id="rId1331" tooltip="Завантажити сертифікат" display="Завантажити сертифікат"/>
    <hyperlink ref="G1364" r:id="rId1332" tooltip="Завантажити сертифікат" display="Завантажити сертифікат"/>
    <hyperlink ref="G1365" r:id="rId1333" tooltip="Завантажити сертифікат" display="Завантажити сертифікат"/>
    <hyperlink ref="G1366" r:id="rId1334" tooltip="Завантажити сертифікат" display="Завантажити сертифікат"/>
    <hyperlink ref="G1367" r:id="rId1335" tooltip="Завантажити сертифікат" display="Завантажити сертифікат"/>
    <hyperlink ref="G1368" r:id="rId1336" tooltip="Завантажити сертифікат" display="Завантажити сертифікат"/>
    <hyperlink ref="G1369" r:id="rId1337" tooltip="Завантажити сертифікат" display="Завантажити сертифікат"/>
    <hyperlink ref="G1370" r:id="rId1338" tooltip="Завантажити сертифікат" display="Завантажити сертифікат"/>
    <hyperlink ref="G1371" r:id="rId1339" tooltip="Завантажити сертифікат" display="Завантажити сертифікат"/>
    <hyperlink ref="G1372" r:id="rId1340" tooltip="Завантажити сертифікат" display="Завантажити сертифікат"/>
    <hyperlink ref="G1373" r:id="rId1341" tooltip="Завантажити сертифікат" display="Завантажити сертифікат"/>
    <hyperlink ref="G1374" r:id="rId1342" tooltip="Завантажити сертифікат" display="Завантажити сертифікат"/>
    <hyperlink ref="G1375" r:id="rId1343" tooltip="Завантажити сертифікат" display="Завантажити сертифікат"/>
    <hyperlink ref="G1376" r:id="rId1344" tooltip="Завантажити сертифікат" display="Завантажити сертифікат"/>
    <hyperlink ref="G1377" r:id="rId1345" tooltip="Завантажити сертифікат" display="Завантажити сертифікат"/>
    <hyperlink ref="G1378" r:id="rId1346" tooltip="Завантажити сертифікат" display="Завантажити сертифікат"/>
    <hyperlink ref="G1379" r:id="rId1347" tooltip="Завантажити сертифікат" display="Завантажити сертифікат"/>
    <hyperlink ref="G1380" r:id="rId1348" tooltip="Завантажити сертифікат" display="Завантажити сертифікат"/>
    <hyperlink ref="G1381" r:id="rId1349" tooltip="Завантажити сертифікат" display="Завантажити сертифікат"/>
    <hyperlink ref="G1382" r:id="rId1350" tooltip="Завантажити сертифікат" display="Завантажити сертифікат"/>
    <hyperlink ref="G1383" r:id="rId1351" tooltip="Завантажити сертифікат" display="Завантажити сертифікат"/>
    <hyperlink ref="G1384" r:id="rId1352" tooltip="Завантажити сертифікат" display="Завантажити сертифікат"/>
    <hyperlink ref="G1385" r:id="rId1353" tooltip="Завантажити сертифікат" display="Завантажити сертифікат"/>
    <hyperlink ref="G1386" r:id="rId1354" tooltip="Завантажити сертифікат" display="Завантажити сертифікат"/>
    <hyperlink ref="G1387" r:id="rId1355" tooltip="Завантажити сертифікат" display="Завантажити сертифікат"/>
    <hyperlink ref="G1388" r:id="rId1356" tooltip="Завантажити сертифікат" display="Завантажити сертифікат"/>
    <hyperlink ref="G1389" r:id="rId1357" tooltip="Завантажити сертифікат" display="Завантажити сертифікат"/>
    <hyperlink ref="G1390" r:id="rId1358" tooltip="Завантажити сертифікат" display="Завантажити сертифікат"/>
    <hyperlink ref="G1391" r:id="rId1359" tooltip="Завантажити сертифікат" display="Завантажити сертифікат"/>
    <hyperlink ref="G1392" r:id="rId1360" tooltip="Завантажити сертифікат" display="Завантажити сертифікат"/>
    <hyperlink ref="G1393" r:id="rId1361" tooltip="Завантажити сертифікат" display="Завантажити сертифікат"/>
    <hyperlink ref="G1394" r:id="rId1362" tooltip="Завантажити сертифікат" display="Завантажити сертифікат"/>
    <hyperlink ref="G1395" r:id="rId1363" tooltip="Завантажити сертифікат" display="Завантажити сертифікат"/>
    <hyperlink ref="G1396" r:id="rId1364" tooltip="Завантажити сертифікат" display="Завантажити сертифікат"/>
    <hyperlink ref="G1397" r:id="rId1365" tooltip="Завантажити сертифікат" display="Завантажити сертифікат"/>
    <hyperlink ref="G1398" r:id="rId1366" tooltip="Завантажити сертифікат" display="Завантажити сертифікат"/>
    <hyperlink ref="G1399" r:id="rId1367" tooltip="Завантажити сертифікат" display="Завантажити сертифікат"/>
    <hyperlink ref="G1400" r:id="rId1368" tooltip="Завантажити сертифікат" display="Завантажити сертифікат"/>
    <hyperlink ref="G1401" r:id="rId1369" tooltip="Завантажити сертифікат" display="Завантажити сертифікат"/>
    <hyperlink ref="G1402" r:id="rId1370" tooltip="Завантажити сертифікат" display="Завантажити сертифікат"/>
    <hyperlink ref="G1403" r:id="rId1371" tooltip="Завантажити сертифікат" display="Завантажити сертифікат"/>
    <hyperlink ref="G1404" r:id="rId1372" tooltip="Завантажити сертифікат" display="Завантажити сертифікат"/>
    <hyperlink ref="G1405" r:id="rId1373" tooltip="Завантажити сертифікат" display="Завантажити сертифікат"/>
    <hyperlink ref="G1406" r:id="rId1374" tooltip="Завантажити сертифікат" display="Завантажити сертифікат"/>
    <hyperlink ref="G1407" r:id="rId1375" tooltip="Завантажити сертифікат" display="Завантажити сертифікат"/>
    <hyperlink ref="G1408" r:id="rId1376" tooltip="Завантажити сертифікат" display="Завантажити сертифікат"/>
    <hyperlink ref="G1409" r:id="rId1377" tooltip="Завантажити сертифікат" display="Завантажити сертифікат"/>
    <hyperlink ref="G1410" r:id="rId1378" tooltip="Завантажити сертифікат" display="Завантажити сертифікат"/>
    <hyperlink ref="G1411" r:id="rId1379" tooltip="Завантажити сертифікат" display="Завантажити сертифікат"/>
    <hyperlink ref="G1412" r:id="rId1380" tooltip="Завантажити сертифікат" display="Завантажити сертифікат"/>
    <hyperlink ref="G1413" r:id="rId1381" tooltip="Завантажити сертифікат" display="Завантажити сертифікат"/>
    <hyperlink ref="G1414" r:id="rId1382" tooltip="Завантажити сертифікат" display="Завантажити сертифікат"/>
    <hyperlink ref="G1415" r:id="rId1383" tooltip="Завантажити сертифікат" display="Завантажити сертифікат"/>
    <hyperlink ref="G1416" r:id="rId1384" tooltip="Завантажити сертифікат" display="Завантажити сертифікат"/>
    <hyperlink ref="G1417" r:id="rId1385" tooltip="Завантажити сертифікат" display="Завантажити сертифікат"/>
    <hyperlink ref="G1418" r:id="rId1386" tooltip="Завантажити сертифікат" display="Завантажити сертифікат"/>
    <hyperlink ref="G1419" r:id="rId1387" tooltip="Завантажити сертифікат" display="Завантажити сертифікат"/>
    <hyperlink ref="G1420" r:id="rId1388" tooltip="Завантажити сертифікат" display="Завантажити сертифікат"/>
    <hyperlink ref="G1421" r:id="rId1389" tooltip="Завантажити сертифікат" display="Завантажити сертифікат"/>
    <hyperlink ref="G1422" r:id="rId1390" tooltip="Завантажити сертифікат" display="Завантажити сертифікат"/>
    <hyperlink ref="G1423" r:id="rId1391" tooltip="Завантажити сертифікат" display="Завантажити сертифікат"/>
    <hyperlink ref="G1424" r:id="rId1392" tooltip="Завантажити сертифікат" display="Завантажити сертифікат"/>
    <hyperlink ref="G1425" r:id="rId1393" tooltip="Завантажити сертифікат" display="Завантажити сертифікат"/>
    <hyperlink ref="G1426" r:id="rId1394" tooltip="Завантажити сертифікат" display="Завантажити сертифікат"/>
    <hyperlink ref="G1427" r:id="rId1395" tooltip="Завантажити сертифікат" display="Завантажити сертифікат"/>
    <hyperlink ref="G1428" r:id="rId1396" tooltip="Завантажити сертифікат" display="Завантажити сертифікат"/>
    <hyperlink ref="G1429" r:id="rId1397" tooltip="Завантажити сертифікат" display="Завантажити сертифікат"/>
    <hyperlink ref="G1430" r:id="rId1398" tooltip="Завантажити сертифікат" display="Завантажити сертифікат"/>
    <hyperlink ref="G1431" r:id="rId1399" tooltip="Завантажити сертифікат" display="Завантажити сертифікат"/>
    <hyperlink ref="G1432" r:id="rId1400" tooltip="Завантажити сертифікат" display="Завантажити сертифікат"/>
    <hyperlink ref="G1433" r:id="rId1401" tooltip="Завантажити сертифікат" display="Завантажити сертифікат"/>
    <hyperlink ref="G1434" r:id="rId1402" tooltip="Завантажити сертифікат" display="Завантажити сертифікат"/>
    <hyperlink ref="G1435" r:id="rId1403" tooltip="Завантажити сертифікат" display="Завантажити сертифікат"/>
    <hyperlink ref="G1436" r:id="rId1404" tooltip="Завантажити сертифікат" display="Завантажити сертифікат"/>
    <hyperlink ref="G1437" r:id="rId1405" tooltip="Завантажити сертифікат" display="Завантажити сертифікат"/>
    <hyperlink ref="G1438" r:id="rId1406" tooltip="Завантажити сертифікат" display="Завантажити сертифікат"/>
    <hyperlink ref="G1439" r:id="rId1407" tooltip="Завантажити сертифікат" display="Завантажити сертифікат"/>
    <hyperlink ref="G1440" r:id="rId1408" tooltip="Завантажити сертифікат" display="Завантажити сертифікат"/>
    <hyperlink ref="G1441" r:id="rId1409" tooltip="Завантажити сертифікат" display="Завантажити сертифікат"/>
    <hyperlink ref="G1442" r:id="rId1410" tooltip="Завантажити сертифікат" display="Завантажити сертифікат"/>
    <hyperlink ref="G1443" r:id="rId1411" tooltip="Завантажити сертифікат" display="Завантажити сертифікат"/>
    <hyperlink ref="G1444" r:id="rId1412" tooltip="Завантажити сертифікат" display="Завантажити сертифікат"/>
    <hyperlink ref="G1445" r:id="rId1413" tooltip="Завантажити сертифікат" display="Завантажити сертифікат"/>
    <hyperlink ref="G1446" r:id="rId1414" tooltip="Завантажити сертифікат" display="Завантажити сертифікат"/>
    <hyperlink ref="G1447" r:id="rId1415" tooltip="Завантажити сертифікат" display="Завантажити сертифікат"/>
    <hyperlink ref="G1448" r:id="rId1416" tooltip="Завантажити сертифікат" display="Завантажити сертифікат"/>
    <hyperlink ref="G1449" r:id="rId1417" tooltip="Завантажити сертифікат" display="Завантажити сертифікат"/>
    <hyperlink ref="G1450" r:id="rId1418" tooltip="Завантажити сертифікат" display="Завантажити сертифікат"/>
    <hyperlink ref="G1451" r:id="rId1419" tooltip="Завантажити сертифікат" display="Завантажити сертифікат"/>
    <hyperlink ref="G1452" r:id="rId1420" tooltip="Завантажити сертифікат" display="Завантажити сертифікат"/>
    <hyperlink ref="G1453" r:id="rId1421" tooltip="Завантажити сертифікат" display="Завантажити сертифікат"/>
    <hyperlink ref="G1454" r:id="rId1422" tooltip="Завантажити сертифікат" display="Завантажити сертифікат"/>
    <hyperlink ref="G1455" r:id="rId1423" tooltip="Завантажити сертифікат" display="Завантажити сертифікат"/>
    <hyperlink ref="G1456" r:id="rId1424" tooltip="Завантажити сертифікат" display="Завантажити сертифікат"/>
    <hyperlink ref="G1457" r:id="rId1425" tooltip="Завантажити сертифікат" display="Завантажити сертифікат"/>
    <hyperlink ref="G1458" r:id="rId1426" tooltip="Завантажити сертифікат" display="Завантажити сертифікат"/>
    <hyperlink ref="G1459" r:id="rId1427" tooltip="Завантажити сертифікат" display="Завантажити сертифікат"/>
    <hyperlink ref="G1460" r:id="rId1428" tooltip="Завантажити сертифікат" display="Завантажити сертифікат"/>
    <hyperlink ref="G1461" r:id="rId1429" tooltip="Завантажити сертифікат" display="Завантажити сертифікат"/>
    <hyperlink ref="G1462" r:id="rId1430" tooltip="Завантажити сертифікат" display="Завантажити сертифікат"/>
    <hyperlink ref="G1463" r:id="rId1431" tooltip="Завантажити сертифікат" display="Завантажити сертифікат"/>
    <hyperlink ref="G1464" r:id="rId1432" tooltip="Завантажити сертифікат" display="Завантажити сертифікат"/>
    <hyperlink ref="G1465" r:id="rId1433" tooltip="Завантажити сертифікат" display="Завантажити сертифікат"/>
    <hyperlink ref="G1466" r:id="rId1434" tooltip="Завантажити сертифікат" display="Завантажити сертифікат"/>
    <hyperlink ref="G1467" r:id="rId1435" tooltip="Завантажити сертифікат" display="Завантажити сертифікат"/>
    <hyperlink ref="G1468" r:id="rId1436" tooltip="Завантажити сертифікат" display="Завантажити сертифікат"/>
    <hyperlink ref="G1469" r:id="rId1437" tooltip="Завантажити сертифікат" display="Завантажити сертифікат"/>
    <hyperlink ref="G1470" r:id="rId1438" tooltip="Завантажити сертифікат" display="Завантажити сертифікат"/>
    <hyperlink ref="G1471" r:id="rId1439" tooltip="Завантажити сертифікат" display="Завантажити сертифікат"/>
    <hyperlink ref="G1472" r:id="rId1440" tooltip="Завантажити сертифікат" display="Завантажити сертифікат"/>
    <hyperlink ref="G1473" r:id="rId1441" tooltip="Завантажити сертифікат" display="Завантажити сертифікат"/>
    <hyperlink ref="G1474" r:id="rId1442" tooltip="Завантажити сертифікат" display="Завантажити сертифікат"/>
    <hyperlink ref="G1475" r:id="rId1443" tooltip="Завантажити сертифікат" display="Завантажити сертифікат"/>
    <hyperlink ref="G1476" r:id="rId1444" tooltip="Завантажити сертифікат" display="Завантажити сертифікат"/>
    <hyperlink ref="G1477" r:id="rId1445" tooltip="Завантажити сертифікат" display="Завантажити сертифікат"/>
    <hyperlink ref="G1478" r:id="rId1446" tooltip="Завантажити сертифікат" display="Завантажити сертифікат"/>
    <hyperlink ref="G1479" r:id="rId1447" tooltip="Завантажити сертифікат" display="Завантажити сертифікат"/>
    <hyperlink ref="G1480" r:id="rId1448" tooltip="Завантажити сертифікат" display="Завантажити сертифікат"/>
    <hyperlink ref="G1481" r:id="rId1449" tooltip="Завантажити сертифікат" display="Завантажити сертифікат"/>
    <hyperlink ref="G1482" r:id="rId1450" tooltip="Завантажити сертифікат" display="Завантажити сертифікат"/>
    <hyperlink ref="G1483" r:id="rId1451" tooltip="Завантажити сертифікат" display="Завантажити сертифікат"/>
    <hyperlink ref="G1484" r:id="rId1452" tooltip="Завантажити сертифікат" display="Завантажити сертифікат"/>
    <hyperlink ref="G1485" r:id="rId1453" tooltip="Завантажити сертифікат" display="Завантажити сертифікат"/>
    <hyperlink ref="G1486" r:id="rId1454" tooltip="Завантажити сертифікат" display="Завантажити сертифікат"/>
    <hyperlink ref="G1487" r:id="rId1455" tooltip="Завантажити сертифікат" display="Завантажити сертифікат"/>
    <hyperlink ref="G1488" r:id="rId1456" tooltip="Завантажити сертифікат" display="Завантажити сертифікат"/>
    <hyperlink ref="G1489" r:id="rId1457" tooltip="Завантажити сертифікат" display="Завантажити сертифікат"/>
    <hyperlink ref="G1490" r:id="rId1458" tooltip="Завантажити сертифікат" display="Завантажити сертифікат"/>
    <hyperlink ref="G1491" r:id="rId1459" tooltip="Завантажити сертифікат" display="Завантажити сертифікат"/>
    <hyperlink ref="G1492" r:id="rId1460" tooltip="Завантажити сертифікат" display="Завантажити сертифікат"/>
    <hyperlink ref="G1493" r:id="rId1461" tooltip="Завантажити сертифікат" display="Завантажити сертифікат"/>
    <hyperlink ref="G1494" r:id="rId1462" tooltip="Завантажити сертифікат" display="Завантажити сертифікат"/>
    <hyperlink ref="G1495" r:id="rId1463" tooltip="Завантажити сертифікат" display="Завантажити сертифікат"/>
    <hyperlink ref="G1496" r:id="rId1464" tooltip="Завантажити сертифікат" display="Завантажити сертифікат"/>
    <hyperlink ref="G1497" r:id="rId1465" tooltip="Завантажити сертифікат" display="Завантажити сертифікат"/>
    <hyperlink ref="G1498" r:id="rId1466" tooltip="Завантажити сертифікат" display="Завантажити сертифікат"/>
    <hyperlink ref="G1499" r:id="rId1467" tooltip="Завантажити сертифікат" display="Завантажити сертифікат"/>
    <hyperlink ref="G1500" r:id="rId1468" tooltip="Завантажити сертифікат" display="Завантажити сертифікат"/>
    <hyperlink ref="G1501" r:id="rId1469" tooltip="Завантажити сертифікат" display="Завантажити сертифікат"/>
    <hyperlink ref="G1502" r:id="rId1470" tooltip="Завантажити сертифікат" display="Завантажити сертифікат"/>
    <hyperlink ref="G1503" r:id="rId1471" tooltip="Завантажити сертифікат" display="Завантажити сертифікат"/>
    <hyperlink ref="G1504" r:id="rId1472" tooltip="Завантажити сертифікат" display="Завантажити сертифікат"/>
    <hyperlink ref="G1505" r:id="rId1473" tooltip="Завантажити сертифікат" display="Завантажити сертифікат"/>
    <hyperlink ref="G1506" r:id="rId1474" tooltip="Завантажити сертифікат" display="Завантажити сертифікат"/>
    <hyperlink ref="G1507" r:id="rId1475" tooltip="Завантажити сертифікат" display="Завантажити сертифікат"/>
    <hyperlink ref="G1508" r:id="rId1476" tooltip="Завантажити сертифікат" display="Завантажити сертифікат"/>
    <hyperlink ref="G1509" r:id="rId1477" tooltip="Завантажити сертифікат" display="Завантажити сертифікат"/>
    <hyperlink ref="G1510" r:id="rId1478" tooltip="Завантажити сертифікат" display="Завантажити сертифікат"/>
    <hyperlink ref="G1511" r:id="rId1479" tooltip="Завантажити сертифікат" display="Завантажити сертифікат"/>
    <hyperlink ref="G1512" r:id="rId1480" tooltip="Завантажити сертифікат" display="Завантажити сертифікат"/>
    <hyperlink ref="G1513" r:id="rId1481" tooltip="Завантажити сертифікат" display="Завантажити сертифікат"/>
    <hyperlink ref="G1514" r:id="rId1482" tooltip="Завантажити сертифікат" display="Завантажити сертифікат"/>
    <hyperlink ref="G1515" r:id="rId1483" tooltip="Завантажити сертифікат" display="Завантажити сертифікат"/>
    <hyperlink ref="G1516" r:id="rId1484" tooltip="Завантажити сертифікат" display="Завантажити сертифікат"/>
    <hyperlink ref="G1517" r:id="rId1485" tooltip="Завантажити сертифікат" display="Завантажити сертифікат"/>
    <hyperlink ref="G1518" r:id="rId1486" tooltip="Завантажити сертифікат" display="Завантажити сертифікат"/>
    <hyperlink ref="G1519" r:id="rId1487" tooltip="Завантажити сертифікат" display="Завантажити сертифікат"/>
    <hyperlink ref="G1520" r:id="rId1488" tooltip="Завантажити сертифікат" display="Завантажити сертифікат"/>
    <hyperlink ref="G1521" r:id="rId1489" tooltip="Завантажити сертифікат" display="Завантажити сертифікат"/>
    <hyperlink ref="G1522" r:id="rId1490" tooltip="Завантажити сертифікат" display="Завантажити сертифікат"/>
    <hyperlink ref="G1523" r:id="rId1491" tooltip="Завантажити сертифікат" display="Завантажити сертифікат"/>
    <hyperlink ref="G1524" r:id="rId1492" tooltip="Завантажити сертифікат" display="Завантажити сертифікат"/>
    <hyperlink ref="G1525" r:id="rId1493" tooltip="Завантажити сертифікат" display="Завантажити сертифікат"/>
    <hyperlink ref="G1526" r:id="rId1494" tooltip="Завантажити сертифікат" display="Завантажити сертифікат"/>
    <hyperlink ref="G1527" r:id="rId1495" tooltip="Завантажити сертифікат" display="Завантажити сертифікат"/>
    <hyperlink ref="G1528" r:id="rId1496" tooltip="Завантажити сертифікат" display="Завантажити сертифікат"/>
    <hyperlink ref="G1529" r:id="rId1497" tooltip="Завантажити сертифікат" display="Завантажити сертифікат"/>
    <hyperlink ref="G1530" r:id="rId1498" tooltip="Завантажити сертифікат" display="Завантажити сертифікат"/>
    <hyperlink ref="G1531" r:id="rId1499" tooltip="Завантажити сертифікат" display="Завантажити сертифікат"/>
    <hyperlink ref="G1532" r:id="rId1500" tooltip="Завантажити сертифікат" display="Завантажити сертифікат"/>
    <hyperlink ref="G1533" r:id="rId1501" tooltip="Завантажити сертифікат" display="Завантажити сертифікат"/>
    <hyperlink ref="G1534" r:id="rId1502" tooltip="Завантажити сертифікат" display="Завантажити сертифікат"/>
    <hyperlink ref="G1535" r:id="rId1503" tooltip="Завантажити сертифікат" display="Завантажити сертифікат"/>
    <hyperlink ref="G1536" r:id="rId1504" tooltip="Завантажити сертифікат" display="Завантажити сертифікат"/>
    <hyperlink ref="G1537" r:id="rId1505" tooltip="Завантажити сертифікат" display="Завантажити сертифікат"/>
    <hyperlink ref="G1538" r:id="rId1506" tooltip="Завантажити сертифікат" display="Завантажити сертифікат"/>
    <hyperlink ref="G1539" r:id="rId1507" tooltip="Завантажити сертифікат" display="Завантажити сертифікат"/>
    <hyperlink ref="G1540" r:id="rId1508" tooltip="Завантажити сертифікат" display="Завантажити сертифікат"/>
    <hyperlink ref="G1541" r:id="rId1509" tooltip="Завантажити сертифікат" display="Завантажити сертифікат"/>
    <hyperlink ref="G1542" r:id="rId1510" tooltip="Завантажити сертифікат" display="Завантажити сертифікат"/>
    <hyperlink ref="G1543" r:id="rId1511" tooltip="Завантажити сертифікат" display="Завантажити сертифікат"/>
    <hyperlink ref="G1544" r:id="rId1512" tooltip="Завантажити сертифікат" display="Завантажити сертифікат"/>
    <hyperlink ref="G1545" r:id="rId1513" tooltip="Завантажити сертифікат" display="Завантажити сертифікат"/>
    <hyperlink ref="G1546" r:id="rId1514" tooltip="Завантажити сертифікат" display="Завантажити сертифікат"/>
    <hyperlink ref="G1547" r:id="rId1515" tooltip="Завантажити сертифікат" display="Завантажити сертифікат"/>
    <hyperlink ref="G1548" r:id="rId1516" tooltip="Завантажити сертифікат" display="Завантажити сертифікат"/>
    <hyperlink ref="G1549" r:id="rId1517" tooltip="Завантажити сертифікат" display="Завантажити сертифікат"/>
    <hyperlink ref="G1550" r:id="rId1518" tooltip="Завантажити сертифікат" display="Завантажити сертифікат"/>
    <hyperlink ref="G1551" r:id="rId1519" tooltip="Завантажити сертифікат" display="Завантажити сертифікат"/>
    <hyperlink ref="G1552" r:id="rId1520" tooltip="Завантажити сертифікат" display="Завантажити сертифікат"/>
    <hyperlink ref="G1553" r:id="rId1521" tooltip="Завантажити сертифікат" display="Завантажити сертифікат"/>
    <hyperlink ref="G1554" r:id="rId1522" tooltip="Завантажити сертифікат" display="Завантажити сертифікат"/>
    <hyperlink ref="G1555" r:id="rId1523" tooltip="Завантажити сертифікат" display="Завантажити сертифікат"/>
    <hyperlink ref="G1556" r:id="rId1524" tooltip="Завантажити сертифікат" display="Завантажити сертифікат"/>
    <hyperlink ref="G1557" r:id="rId1525" tooltip="Завантажити сертифікат" display="Завантажити сертифікат"/>
    <hyperlink ref="G1558" r:id="rId1526" tooltip="Завантажити сертифікат" display="Завантажити сертифікат"/>
    <hyperlink ref="G1559" r:id="rId1527" tooltip="Завантажити сертифікат" display="Завантажити сертифікат"/>
    <hyperlink ref="G1560" r:id="rId1528" tooltip="Завантажити сертифікат" display="Завантажити сертифікат"/>
    <hyperlink ref="G1561" r:id="rId1529" tooltip="Завантажити сертифікат" display="Завантажити сертифікат"/>
    <hyperlink ref="G1562" r:id="rId1530" tooltip="Завантажити сертифікат" display="Завантажити сертифікат"/>
    <hyperlink ref="G1563" r:id="rId1531" tooltip="Завантажити сертифікат" display="Завантажити сертифікат"/>
    <hyperlink ref="G1564" r:id="rId1532" tooltip="Завантажити сертифікат" display="Завантажити сертифікат"/>
    <hyperlink ref="G1565" r:id="rId1533" tooltip="Завантажити сертифікат" display="Завантажити сертифікат"/>
    <hyperlink ref="G1566" r:id="rId1534" tooltip="Завантажити сертифікат" display="Завантажити сертифікат"/>
    <hyperlink ref="G1567" r:id="rId1535" tooltip="Завантажити сертифікат" display="Завантажити сертифікат"/>
    <hyperlink ref="G1568" r:id="rId1536" tooltip="Завантажити сертифікат" display="Завантажити сертифікат"/>
    <hyperlink ref="G1569" r:id="rId1537" tooltip="Завантажити сертифікат" display="Завантажити сертифікат"/>
    <hyperlink ref="G1570" r:id="rId1538" tooltip="Завантажити сертифікат" display="Завантажити сертифікат"/>
    <hyperlink ref="G1571" r:id="rId1539" tooltip="Завантажити сертифікат" display="Завантажити сертифікат"/>
    <hyperlink ref="G1572" r:id="rId1540" tooltip="Завантажити сертифікат" display="Завантажити сертифікат"/>
    <hyperlink ref="G1573" r:id="rId1541" tooltip="Завантажити сертифікат" display="Завантажити сертифікат"/>
    <hyperlink ref="G1574" r:id="rId1542" tooltip="Завантажити сертифікат" display="Завантажити сертифікат"/>
    <hyperlink ref="G1575" r:id="rId1543" tooltip="Завантажити сертифікат" display="Завантажити сертифікат"/>
    <hyperlink ref="G1576" r:id="rId1544" tooltip="Завантажити сертифікат" display="Завантажити сертифікат"/>
    <hyperlink ref="G1577" r:id="rId1545" tooltip="Завантажити сертифікат" display="Завантажити сертифікат"/>
    <hyperlink ref="G1578" r:id="rId1546" tooltip="Завантажити сертифікат" display="Завантажити сертифікат"/>
    <hyperlink ref="G1579" r:id="rId1547" tooltip="Завантажити сертифікат" display="Завантажити сертифікат"/>
    <hyperlink ref="G1580" r:id="rId1548" tooltip="Завантажити сертифікат" display="Завантажити сертифікат"/>
    <hyperlink ref="G1581" r:id="rId1549" tooltip="Завантажити сертифікат" display="Завантажити сертифікат"/>
    <hyperlink ref="G1582" r:id="rId1550" tooltip="Завантажити сертифікат" display="Завантажити сертифікат"/>
    <hyperlink ref="G1583" r:id="rId1551" tooltip="Завантажити сертифікат" display="Завантажити сертифікат"/>
    <hyperlink ref="G1584" r:id="rId1552" tooltip="Завантажити сертифікат" display="Завантажити сертифікат"/>
    <hyperlink ref="G1585" r:id="rId1553" tooltip="Завантажити сертифікат" display="Завантажити сертифікат"/>
    <hyperlink ref="G1586" r:id="rId1554" tooltip="Завантажити сертифікат" display="Завантажити сертифікат"/>
    <hyperlink ref="G1587" r:id="rId1555" tooltip="Завантажити сертифікат" display="Завантажити сертифікат"/>
    <hyperlink ref="G1588" r:id="rId1556" tooltip="Завантажити сертифікат" display="Завантажити сертифікат"/>
    <hyperlink ref="G1589" r:id="rId1557" tooltip="Завантажити сертифікат" display="Завантажити сертифікат"/>
    <hyperlink ref="G1590" r:id="rId1558" tooltip="Завантажити сертифікат" display="Завантажити сертифікат"/>
    <hyperlink ref="G1591" r:id="rId1559" tooltip="Завантажити сертифікат" display="Завантажити сертифікат"/>
    <hyperlink ref="G1592" r:id="rId1560" tooltip="Завантажити сертифікат" display="Завантажити сертифікат"/>
    <hyperlink ref="G1593" r:id="rId1561" tooltip="Завантажити сертифікат" display="Завантажити сертифікат"/>
    <hyperlink ref="G1595" r:id="rId1562" tooltip="Завантажити сертифікат" display="Завантажити сертифікат"/>
    <hyperlink ref="G1596" r:id="rId1563" tooltip="Завантажити сертифікат" display="Завантажити сертифікат"/>
    <hyperlink ref="G1597" r:id="rId1564" tooltip="Завантажити сертифікат" display="Завантажити сертифікат"/>
    <hyperlink ref="G1598" r:id="rId1565" tooltip="Завантажити сертифікат" display="Завантажити сертифікат"/>
    <hyperlink ref="G1599" r:id="rId1566" tooltip="Завантажити сертифікат" display="Завантажити сертифікат"/>
    <hyperlink ref="G1600" r:id="rId1567" tooltip="Завантажити сертифікат" display="Завантажити сертифікат"/>
    <hyperlink ref="G1601" r:id="rId1568" tooltip="Завантажити сертифікат" display="Завантажити сертифікат"/>
    <hyperlink ref="G1602" r:id="rId1569" tooltip="Завантажити сертифікат" display="Завантажити сертифікат"/>
    <hyperlink ref="G1603" r:id="rId1570" tooltip="Завантажити сертифікат" display="Завантажити сертифікат"/>
    <hyperlink ref="G1604" r:id="rId1571" tooltip="Завантажити сертифікат" display="Завантажити сертифікат"/>
    <hyperlink ref="G1605" r:id="rId1572" tooltip="Завантажити сертифікат" display="Завантажити сертифікат"/>
    <hyperlink ref="G1606" r:id="rId1573" tooltip="Завантажити сертифікат" display="Завантажити сертифікат"/>
    <hyperlink ref="G1607" r:id="rId1574" tooltip="Завантажити сертифікат" display="Завантажити сертифікат"/>
    <hyperlink ref="G1608" r:id="rId1575" tooltip="Завантажити сертифікат" display="Завантажити сертифікат"/>
    <hyperlink ref="G1609" r:id="rId1576" tooltip="Завантажити сертифікат" display="Завантажити сертифікат"/>
    <hyperlink ref="G1610" r:id="rId1577" tooltip="Завантажити сертифікат" display="Завантажити сертифікат"/>
    <hyperlink ref="G1611" r:id="rId1578" tooltip="Завантажити сертифікат" display="Завантажити сертифікат"/>
    <hyperlink ref="G1612" r:id="rId1579" tooltip="Завантажити сертифікат" display="Завантажити сертифікат"/>
    <hyperlink ref="G1613" r:id="rId1580" tooltip="Завантажити сертифікат" display="Завантажити сертифікат"/>
    <hyperlink ref="G1614" r:id="rId1581" tooltip="Завантажити сертифікат" display="Завантажити сертифікат"/>
    <hyperlink ref="G1615" r:id="rId1582" tooltip="Завантажити сертифікат" display="Завантажити сертифікат"/>
    <hyperlink ref="G1616" r:id="rId1583" tooltip="Завантажити сертифікат" display="Завантажити сертифікат"/>
    <hyperlink ref="G1617" r:id="rId1584" tooltip="Завантажити сертифікат" display="Завантажити сертифікат"/>
    <hyperlink ref="G1618" r:id="rId1585" tooltip="Завантажити сертифікат" display="Завантажити сертифікат"/>
    <hyperlink ref="G1619" r:id="rId1586" tooltip="Завантажити сертифікат" display="Завантажити сертифікат"/>
    <hyperlink ref="G1620" r:id="rId1587" tooltip="Завантажити сертифікат" display="Завантажити сертифікат"/>
    <hyperlink ref="G1621" r:id="rId1588" tooltip="Завантажити сертифікат" display="Завантажити сертифікат"/>
    <hyperlink ref="G1622" r:id="rId1589" tooltip="Завантажити сертифікат" display="Завантажити сертифікат"/>
    <hyperlink ref="G1623" r:id="rId1590" tooltip="Завантажити сертифікат" display="Завантажити сертифікат"/>
    <hyperlink ref="G1624" r:id="rId1591" tooltip="Завантажити сертифікат" display="Завантажити сертифікат"/>
    <hyperlink ref="G1625" r:id="rId1592" tooltip="Завантажити сертифікат" display="Завантажити сертифікат"/>
    <hyperlink ref="G1626" r:id="rId1593" tooltip="Завантажити сертифікат" display="Завантажити сертифікат"/>
    <hyperlink ref="G1627" r:id="rId1594" tooltip="Завантажити сертифікат" display="Завантажити сертифікат"/>
    <hyperlink ref="G1628" r:id="rId1595" tooltip="Завантажити сертифікат" display="Завантажити сертифікат"/>
    <hyperlink ref="G1629" r:id="rId1596" tooltip="Завантажити сертифікат" display="Завантажити сертифікат"/>
    <hyperlink ref="G1630" r:id="rId1597" tooltip="Завантажити сертифікат" display="Завантажити сертифікат"/>
    <hyperlink ref="G1631" r:id="rId1598" tooltip="Завантажити сертифікат" display="Завантажити сертифікат"/>
    <hyperlink ref="G1632" r:id="rId1599" tooltip="Завантажити сертифікат" display="Завантажити сертифікат"/>
    <hyperlink ref="G1633" r:id="rId1600" tooltip="Завантажити сертифікат" display="Завантажити сертифікат"/>
    <hyperlink ref="G1634" r:id="rId1601" tooltip="Завантажити сертифікат" display="Завантажити сертифікат"/>
    <hyperlink ref="G1635" r:id="rId1602" tooltip="Завантажити сертифікат" display="Завантажити сертифікат"/>
    <hyperlink ref="G1636" r:id="rId1603" tooltip="Завантажити сертифікат" display="Завантажити сертифікат"/>
    <hyperlink ref="G1637" r:id="rId1604" tooltip="Завантажити сертифікат" display="Завантажити сертифікат"/>
    <hyperlink ref="G1638" r:id="rId1605" tooltip="Завантажити сертифікат" display="Завантажити сертифікат"/>
    <hyperlink ref="G1639" r:id="rId1606" tooltip="Завантажити сертифікат" display="Завантажити сертифікат"/>
    <hyperlink ref="G1640" r:id="rId1607" tooltip="Завантажити сертифікат" display="Завантажити сертифікат"/>
    <hyperlink ref="G1641" r:id="rId1608" tooltip="Завантажити сертифікат" display="Завантажити сертифікат"/>
    <hyperlink ref="G1642" r:id="rId1609" tooltip="Завантажити сертифікат" display="Завантажити сертифікат"/>
    <hyperlink ref="G1643" r:id="rId1610" tooltip="Завантажити сертифікат" display="Завантажити сертифікат"/>
    <hyperlink ref="G1644" r:id="rId1611" tooltip="Завантажити сертифікат" display="Завантажити сертифікат"/>
    <hyperlink ref="G1645" r:id="rId1612" tooltip="Завантажити сертифікат" display="Завантажити сертифікат"/>
    <hyperlink ref="G1646" r:id="rId1613" tooltip="Завантажити сертифікат" display="Завантажити сертифікат"/>
    <hyperlink ref="G1647" r:id="rId1614" tooltip="Завантажити сертифікат" display="Завантажити сертифікат"/>
    <hyperlink ref="G1648" r:id="rId1615" tooltip="Завантажити сертифікат" display="Завантажити сертифікат"/>
    <hyperlink ref="G1649" r:id="rId1616" tooltip="Завантажити сертифікат" display="Завантажити сертифікат"/>
    <hyperlink ref="G1650" r:id="rId1617" tooltip="Завантажити сертифікат" display="Завантажити сертифікат"/>
    <hyperlink ref="G1651" r:id="rId1618" tooltip="Завантажити сертифікат" display="Завантажити сертифікат"/>
    <hyperlink ref="G1652" r:id="rId1619" tooltip="Завантажити сертифікат" display="Завантажити сертифікат"/>
    <hyperlink ref="G1653" r:id="rId1620" tooltip="Завантажити сертифікат" display="Завантажити сертифікат"/>
    <hyperlink ref="G1654" r:id="rId1621" tooltip="Завантажити сертифікат" display="Завантажити сертифікат"/>
    <hyperlink ref="G1655" r:id="rId1622" tooltip="Завантажити сертифікат" display="Завантажити сертифікат"/>
    <hyperlink ref="G1656" r:id="rId1623" tooltip="Завантажити сертифікат" display="Завантажити сертифікат"/>
    <hyperlink ref="G1657" r:id="rId1624" tooltip="Завантажити сертифікат" display="Завантажити сертифікат"/>
    <hyperlink ref="G1658" r:id="rId1625" tooltip="Завантажити сертифікат" display="Завантажити сертифікат"/>
    <hyperlink ref="G1659" r:id="rId1626" tooltip="Завантажити сертифікат" display="Завантажити сертифікат"/>
    <hyperlink ref="G1660" r:id="rId1627" tooltip="Завантажити сертифікат" display="Завантажити сертифікат"/>
    <hyperlink ref="G1661" r:id="rId1628" tooltip="Завантажити сертифікат" display="Завантажити сертифікат"/>
    <hyperlink ref="G1662" r:id="rId1629" tooltip="Завантажити сертифікат" display="Завантажити сертифікат"/>
    <hyperlink ref="G1663" r:id="rId1630" tooltip="Завантажити сертифікат" display="Завантажити сертифікат"/>
    <hyperlink ref="G1664" r:id="rId1631" tooltip="Завантажити сертифікат" display="Завантажити сертифікат"/>
    <hyperlink ref="G1665" r:id="rId1632" tooltip="Завантажити сертифікат" display="Завантажити сертифікат"/>
    <hyperlink ref="G1666" r:id="rId1633" tooltip="Завантажити сертифікат" display="Завантажити сертифікат"/>
    <hyperlink ref="G1667" r:id="rId1634" tooltip="Завантажити сертифікат" display="Завантажити сертифікат"/>
    <hyperlink ref="G1668" r:id="rId1635" tooltip="Завантажити сертифікат" display="Завантажити сертифікат"/>
    <hyperlink ref="G1669" r:id="rId1636" tooltip="Завантажити сертифікат" display="Завантажити сертифікат"/>
    <hyperlink ref="G1670" r:id="rId1637" tooltip="Завантажити сертифікат" display="Завантажити сертифікат"/>
    <hyperlink ref="G1671" r:id="rId1638" tooltip="Завантажити сертифікат" display="Завантажити сертифікат"/>
    <hyperlink ref="G1672" r:id="rId1639" tooltip="Завантажити сертифікат" display="Завантажити сертифікат"/>
    <hyperlink ref="G1673" r:id="rId1640" tooltip="Завантажити сертифікат" display="Завантажити сертифікат"/>
    <hyperlink ref="G1674" r:id="rId1641" tooltip="Завантажити сертифікат" display="Завантажити сертифікат"/>
    <hyperlink ref="G397" r:id="rId1642" tooltip="Завантажити сертифікат" display="Завантажити сертифікат"/>
    <hyperlink ref="G410" r:id="rId1643" tooltip="Завантажити сертифікат" display="Завантажити сертифікат"/>
    <hyperlink ref="G648" r:id="rId1644" tooltip="Завантажити сертифікат" display="Завантажити сертифікат"/>
    <hyperlink ref="G649" r:id="rId1645" tooltip="Завантажити сертифікат" display="Завантажити сертифікат"/>
    <hyperlink ref="G216" r:id="rId1646" tooltip="Завантажити сертифікат" display="Завантажити сертифікат"/>
    <hyperlink ref="G217" r:id="rId1647" tooltip="Завантажити сертифікат" display="Завантажити сертифікат"/>
    <hyperlink ref="G218" r:id="rId1648" tooltip="Завантажити сертифікат" display="Завантажити сертифікат"/>
    <hyperlink ref="G219" r:id="rId1649" tooltip="Завантажити сертифікат" display="Завантажити сертифікат"/>
    <hyperlink ref="G220" r:id="rId1650" tooltip="Завантажити сертифікат" display="Завантажити сертифікат"/>
    <hyperlink ref="G221" r:id="rId1651" tooltip="Завантажити сертифікат" display="Завантажити сертифікат"/>
    <hyperlink ref="G222" r:id="rId1652" tooltip="Завантажити сертифікат" display="Завантажити сертифікат"/>
    <hyperlink ref="G223" r:id="rId1653" tooltip="Завантажити сертифікат" display="Завантажити сертифікат"/>
    <hyperlink ref="G224" r:id="rId1654" tooltip="Завантажити сертифікат" display="Завантажити сертифікат"/>
    <hyperlink ref="G225" r:id="rId1655" tooltip="Завантажити сертифікат" display="Завантажити сертифікат"/>
    <hyperlink ref="G226" r:id="rId1656" tooltip="Завантажити сертифікат" display="Завантажити сертифікат"/>
    <hyperlink ref="G227" r:id="rId1657" tooltip="Завантажити сертифікат" display="Завантажити сертифікат"/>
    <hyperlink ref="G228" r:id="rId1658" tooltip="Завантажити сертифікат" display="Завантажити сертифікат"/>
    <hyperlink ref="G229" r:id="rId1659" tooltip="Завантажити сертифікат" display="Завантажити сертифікат"/>
    <hyperlink ref="G230" r:id="rId1660" tooltip="Завантажити сертифікат" display="Завантажити сертифікат"/>
    <hyperlink ref="G296" r:id="rId1661" tooltip="Завантажити сертифікат" display="Завантажити сертифікат"/>
    <hyperlink ref="G297" r:id="rId1662" tooltip="Завантажити сертифікат" display="Завантажити сертифікат"/>
    <hyperlink ref="G1313" r:id="rId1663" tooltip="Завантажити сертифікат" display="Завантажити сертифікат"/>
    <hyperlink ref="G1311" r:id="rId1664" tooltip="Завантажити сертифікат" display="Завантажити сертифікат"/>
    <hyperlink ref="G848" r:id="rId1665" tooltip="Завантажити сертифікат" display="Завантажити сертифікат"/>
    <hyperlink ref="G533" r:id="rId1666" tooltip="Завантажити сертифікат" display="Завантажити сертифікат"/>
    <hyperlink ref="G566" r:id="rId1667" tooltip="Завантажити сертифікат" display="Завантажити сертифікат"/>
    <hyperlink ref="G448" r:id="rId1668" tooltip="Завантажити сертифікат" display="Завантажити сертифікат"/>
    <hyperlink ref="G910" r:id="rId1669" tooltip="Завантажити сертифікат" display="Завантажити сертифікат"/>
    <hyperlink ref="G912" r:id="rId1670" tooltip="Завантажити сертифікат" display="Завантажити сертифікат"/>
    <hyperlink ref="G534" r:id="rId1671" tooltip="Завантажити сертифікат" display="Завантажити сертифікат"/>
    <hyperlink ref="G1594" r:id="rId1672" tooltip="Завантажити сертифікат" display="Завантажити сертифікат"/>
    <hyperlink ref="G1675" r:id="rId1673" tooltip="Завантажити сертифікат" display="Завантажити сертифікат"/>
    <hyperlink ref="G1676" r:id="rId1674" tooltip="Завантажити сертифікат" display="Завантажити сертифікат"/>
    <hyperlink ref="G1677" r:id="rId1675" tooltip="Завантажити сертифікат" display="Завантажити сертифікат"/>
    <hyperlink ref="G1678" r:id="rId1676" tooltip="Завантажити сертифікат" display="Завантажити сертифікат"/>
    <hyperlink ref="G1679" r:id="rId1677" tooltip="Завантажити сертифікат" display="Завантажити сертифікат"/>
    <hyperlink ref="G1680" r:id="rId1678" tooltip="Завантажити сертифікат" display="Завантажити сертифікат"/>
    <hyperlink ref="G145" r:id="rId1679" tooltip="Завантажити сертифікат" display="Завантажити сертифікат"/>
    <hyperlink ref="G1681" r:id="rId1680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2024-03-07T08:09:05Z</dcterms:created>
  <dcterms:modified xsi:type="dcterms:W3CDTF">2024-03-15T16:22:05Z</dcterms:modified>
  <cp:category/>
</cp:coreProperties>
</file>